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AT\Pricing Forms\"/>
    </mc:Choice>
  </mc:AlternateContent>
  <xr:revisionPtr revIDLastSave="0" documentId="13_ncr:1_{E9C8F0C1-D427-4F22-9F75-5006BF3B1882}" xr6:coauthVersionLast="47" xr6:coauthVersionMax="47" xr10:uidLastSave="{00000000-0000-0000-0000-000000000000}"/>
  <workbookProtection workbookAlgorithmName="SHA-512" workbookHashValue="RLwAXgZNO1pWBp0vxcWQmNv9XR7CreYsM3kGtFTV13SZoCVLNLFPWB1RkI1+r8X/qVxdLmAMBTSAaR+aoej5/Q==" workbookSaltValue="i9i2mD7DPqWX+y1zTiqbTA==" workbookSpinCount="100000" lockStructure="1"/>
  <bookViews>
    <workbookView xWindow="-98" yWindow="-98" windowWidth="28996" windowHeight="16800" xr2:uid="{00000000-000D-0000-FFFF-FFFF00000000}"/>
  </bookViews>
  <sheets>
    <sheet name="Form" sheetId="2" r:id="rId1"/>
    <sheet name="Sheet1" sheetId="3" state="hidden" r:id="rId2"/>
  </sheets>
  <definedNames>
    <definedName name="Duration">Sheet1!$H$27</definedName>
    <definedName name="Monthly_price">Sheet1!$H$26</definedName>
    <definedName name="OLE_LINK1" localSheetId="0">Form!$D$40</definedName>
    <definedName name="Please_Select">Form!$Q$54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C9" i="3"/>
  <c r="H27" i="3"/>
  <c r="E52" i="3"/>
  <c r="H58" i="2" s="1"/>
  <c r="C52" i="3"/>
  <c r="C34" i="3"/>
  <c r="D33" i="3"/>
  <c r="C33" i="3"/>
  <c r="B28" i="3"/>
  <c r="D26" i="3"/>
  <c r="D24" i="3"/>
  <c r="H23" i="3"/>
  <c r="D23" i="3"/>
  <c r="H22" i="3"/>
  <c r="D22" i="3"/>
  <c r="D18" i="3"/>
  <c r="H16" i="3"/>
  <c r="H18" i="3" s="1"/>
  <c r="D14" i="3"/>
  <c r="D13" i="3"/>
  <c r="D12" i="3"/>
  <c r="F9" i="3"/>
  <c r="E9" i="3"/>
  <c r="D9" i="3"/>
  <c r="K60" i="2"/>
  <c r="H59" i="2"/>
  <c r="F59" i="2"/>
  <c r="C10" i="3" l="1"/>
  <c r="H24" i="3"/>
  <c r="H19" i="3" l="1"/>
  <c r="H20" i="3" s="1"/>
  <c r="H26" i="3" s="1"/>
  <c r="F57" i="2" s="1"/>
  <c r="H57" i="2" s="1"/>
  <c r="F58" i="2" l="1"/>
  <c r="F60" i="2" s="1"/>
  <c r="D77" i="2" s="1"/>
</calcChain>
</file>

<file path=xl/sharedStrings.xml><?xml version="1.0" encoding="utf-8"?>
<sst xmlns="http://schemas.openxmlformats.org/spreadsheetml/2006/main" count="129" uniqueCount="107">
  <si>
    <t>FAT Version</t>
  </si>
  <si>
    <t xml:space="preserve">Financial Analysis Tool (FAT) Order Form </t>
  </si>
  <si>
    <t>Materials Included in the Package</t>
  </si>
  <si>
    <t>Most Probable Selling Price Report (MPSP)</t>
  </si>
  <si>
    <t>Confidential Business Profile (CBP)</t>
  </si>
  <si>
    <t>Please Select</t>
  </si>
  <si>
    <t>Credit Card Information</t>
  </si>
  <si>
    <t>Credit Card Type</t>
  </si>
  <si>
    <t>Credit Card Number:</t>
  </si>
  <si>
    <t>Card Identification Number</t>
  </si>
  <si>
    <t>Cardholder's Name:</t>
  </si>
  <si>
    <t>Credit Card Billing Address</t>
  </si>
  <si>
    <t xml:space="preserve">Address Line </t>
  </si>
  <si>
    <t xml:space="preserve">City </t>
  </si>
  <si>
    <t>Authorization</t>
  </si>
  <si>
    <t xml:space="preserve"> to the above listed card.  </t>
  </si>
  <si>
    <t>Date</t>
  </si>
  <si>
    <r>
      <t>|</t>
    </r>
    <r>
      <rPr>
        <b/>
        <sz val="11"/>
        <color indexed="8"/>
        <rFont val="Arial"/>
        <family val="2"/>
      </rPr>
      <t>Tel</t>
    </r>
    <r>
      <rPr>
        <sz val="11"/>
        <color indexed="8"/>
        <rFont val="Arial"/>
        <family val="2"/>
      </rPr>
      <t>| 604.696.6111</t>
    </r>
  </si>
  <si>
    <t>Phone Number:</t>
  </si>
  <si>
    <t>DD/MM/YYYY</t>
  </si>
  <si>
    <t>Year</t>
  </si>
  <si>
    <t xml:space="preserve">Subscription Period:  </t>
  </si>
  <si>
    <t xml:space="preserve">I hereby order the following:     </t>
  </si>
  <si>
    <t>Months</t>
  </si>
  <si>
    <t>Expiry Date:</t>
  </si>
  <si>
    <t>(From Back of Card)</t>
  </si>
  <si>
    <t>Country</t>
  </si>
  <si>
    <t xml:space="preserve">Alberta </t>
  </si>
  <si>
    <t xml:space="preserve">British Columbia </t>
  </si>
  <si>
    <t>Manitoba</t>
  </si>
  <si>
    <t>New Brunswick</t>
  </si>
  <si>
    <t xml:space="preserve">Newfoundland and Labrador </t>
  </si>
  <si>
    <t xml:space="preserve">Northwest Territories </t>
  </si>
  <si>
    <t xml:space="preserve">Nova Scotia </t>
  </si>
  <si>
    <t>Nunavut</t>
  </si>
  <si>
    <t xml:space="preserve">Ontario </t>
  </si>
  <si>
    <t>Prince Edward Island</t>
  </si>
  <si>
    <t xml:space="preserve">Saskatchewan </t>
  </si>
  <si>
    <t xml:space="preserve">Yukon </t>
  </si>
  <si>
    <t>Not In Canada</t>
  </si>
  <si>
    <t xml:space="preserve">Total:     </t>
  </si>
  <si>
    <t>N/A</t>
  </si>
  <si>
    <t>5% GST</t>
  </si>
  <si>
    <t xml:space="preserve">Customer Information </t>
  </si>
  <si>
    <t>Name</t>
  </si>
  <si>
    <t xml:space="preserve">First Name </t>
  </si>
  <si>
    <t>Last Name</t>
  </si>
  <si>
    <t>Address</t>
  </si>
  <si>
    <t xml:space="preserve">Company </t>
  </si>
  <si>
    <t xml:space="preserve">Your Position </t>
  </si>
  <si>
    <t xml:space="preserve">Phone Number </t>
  </si>
  <si>
    <t>(office)</t>
  </si>
  <si>
    <t>(cell)</t>
  </si>
  <si>
    <t>Email Address</t>
  </si>
  <si>
    <t xml:space="preserve">Ordering Information </t>
  </si>
  <si>
    <t>Quebec</t>
  </si>
  <si>
    <t>Version</t>
  </si>
  <si>
    <t>IBBA &gt;1yr</t>
  </si>
  <si>
    <t>IBBA?</t>
  </si>
  <si>
    <t>Result in Code</t>
  </si>
  <si>
    <t>Minimum months - 1</t>
  </si>
  <si>
    <t xml:space="preserve">GST :     </t>
  </si>
  <si>
    <t xml:space="preserve">PST :     </t>
  </si>
  <si>
    <t>0% GST</t>
  </si>
  <si>
    <r>
      <t>|</t>
    </r>
    <r>
      <rPr>
        <b/>
        <sz val="11"/>
        <color indexed="8"/>
        <rFont val="Arial"/>
        <family val="2"/>
      </rPr>
      <t xml:space="preserve">Email|  </t>
    </r>
    <r>
      <rPr>
        <sz val="11"/>
        <color indexed="8"/>
        <rFont val="Arial"/>
        <family val="2"/>
      </rPr>
      <t xml:space="preserve"> info@fat-software.com</t>
    </r>
  </si>
  <si>
    <t xml:space="preserve">Number of Licenses:   </t>
  </si>
  <si>
    <t>Add more comp?</t>
  </si>
  <si>
    <t>Where did you here about us?</t>
  </si>
  <si>
    <t xml:space="preserve">PRICE (USD) </t>
  </si>
  <si>
    <t>FAT Customization Quotes Available Upon Request</t>
  </si>
  <si>
    <t>Receive a 25% discount if you buy 4 or more Desktop Licenses</t>
  </si>
  <si>
    <t>Membership No:</t>
  </si>
  <si>
    <t>Financial Analysis Tool (FAT)</t>
  </si>
  <si>
    <t xml:space="preserve">USD Price :     </t>
  </si>
  <si>
    <t>Please complete the form then print it and sign it, before scanning it and emailing it back to us Electronic signatures are acceptable.</t>
  </si>
  <si>
    <t>Are you a member of the Sunbelt Network:</t>
  </si>
  <si>
    <t>Brokerage Name:</t>
  </si>
  <si>
    <t>IBBA &amp; M&amp;AS Members and Sunbelt                                Minimum 6 months</t>
  </si>
  <si>
    <t>Most Probable Selling Price Report with Property (MPSP)</t>
  </si>
  <si>
    <t>Financial Analysis Questionnaire (FAQ)</t>
  </si>
  <si>
    <t xml:space="preserve">
IBBA &amp; M&amp;AS Members and Sunbelt                                 12 months
</t>
  </si>
  <si>
    <t xml:space="preserve">Number of Secondary Laptops:   </t>
  </si>
  <si>
    <t xml:space="preserve">I, the designated cardholder of the above listed credit card, authorize PM&amp;A Investments Ltd. to charge </t>
  </si>
  <si>
    <t>the amount of USD</t>
  </si>
  <si>
    <t>Confidential Information Memorandum (CIM)</t>
  </si>
  <si>
    <t>MS Office Version</t>
  </si>
  <si>
    <t>Province/ State</t>
  </si>
  <si>
    <t>Post Code/ Zip Code</t>
  </si>
  <si>
    <t>PCode/ Zip</t>
  </si>
  <si>
    <t xml:space="preserve">Province/ State </t>
  </si>
  <si>
    <t xml:space="preserve">Province/ State:  </t>
  </si>
  <si>
    <t>Number of licenses</t>
  </si>
  <si>
    <t>Price per license</t>
  </si>
  <si>
    <t>Volume discount</t>
  </si>
  <si>
    <t>Discount</t>
  </si>
  <si>
    <t>Monthly cost</t>
  </si>
  <si>
    <t>additional license</t>
  </si>
  <si>
    <t>price per license</t>
  </si>
  <si>
    <t>Total Monthly cost</t>
  </si>
  <si>
    <t>Duration</t>
  </si>
  <si>
    <t>Regular Monthly License Fee
 Minimum 6 months</t>
  </si>
  <si>
    <t>v4.5</t>
  </si>
  <si>
    <t>Financial Analyst Tool v4.5</t>
  </si>
  <si>
    <t>Are you a IBBA or M&amp;AS Member:</t>
  </si>
  <si>
    <t xml:space="preserve">   Secondary Laptop is an additional $9.95 per Month (Limit 1 per Desktop license)</t>
  </si>
  <si>
    <t>Please note that IBBA and M&amp;AS members and Sunbelt Business Brokers are eligible for special pricing</t>
  </si>
  <si>
    <t>Signature of Subscriber: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</si>
</sst>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i/>
      <sz val="10"/>
      <color rgb="FFFF0000"/>
      <name val="Arial"/>
      <family val="2"/>
    </font>
    <font>
      <b/>
      <sz val="20"/>
      <color rgb="FFFF0000"/>
      <name val="Arial"/>
      <family val="2"/>
    </font>
    <font>
      <sz val="9"/>
      <color theme="0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Verdana"/>
      <family val="2"/>
    </font>
    <font>
      <b/>
      <u/>
      <sz val="12"/>
      <color theme="1"/>
      <name val="Verdana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0">
    <xf numFmtId="0" fontId="0" fillId="0" borderId="0" xfId="0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2" fillId="0" borderId="5" xfId="0" applyFont="1" applyBorder="1" applyAlignment="1">
      <alignment horizontal="center" wrapText="1"/>
    </xf>
    <xf numFmtId="0" fontId="10" fillId="0" borderId="4" xfId="0" applyFont="1" applyBorder="1"/>
    <xf numFmtId="0" fontId="10" fillId="0" borderId="5" xfId="0" applyFont="1" applyBorder="1"/>
    <xf numFmtId="0" fontId="12" fillId="0" borderId="0" xfId="0" applyFont="1"/>
    <xf numFmtId="0" fontId="10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right"/>
    </xf>
    <xf numFmtId="0" fontId="11" fillId="0" borderId="4" xfId="0" applyFont="1" applyBorder="1"/>
    <xf numFmtId="0" fontId="11" fillId="0" borderId="8" xfId="0" applyFont="1" applyBorder="1"/>
    <xf numFmtId="0" fontId="11" fillId="2" borderId="9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8" fontId="17" fillId="0" borderId="0" xfId="0" applyNumberFormat="1" applyFont="1" applyAlignment="1">
      <alignment vertical="center" wrapText="1"/>
    </xf>
    <xf numFmtId="8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1" fillId="0" borderId="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8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8" fontId="6" fillId="3" borderId="2" xfId="0" applyNumberFormat="1" applyFont="1" applyFill="1" applyBorder="1" applyAlignment="1">
      <alignment horizontal="center" vertical="center" wrapText="1"/>
    </xf>
    <xf numFmtId="8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8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indent="1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9" fillId="0" borderId="0" xfId="0" applyFont="1"/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/>
    </xf>
    <xf numFmtId="1" fontId="22" fillId="0" borderId="0" xfId="0" applyNumberFormat="1" applyFont="1"/>
    <xf numFmtId="8" fontId="22" fillId="0" borderId="0" xfId="0" applyNumberFormat="1" applyFont="1"/>
    <xf numFmtId="0" fontId="22" fillId="0" borderId="10" xfId="0" applyFont="1" applyBorder="1"/>
    <xf numFmtId="1" fontId="22" fillId="0" borderId="0" xfId="0" applyNumberFormat="1" applyFont="1" applyAlignment="1">
      <alignment horizontal="right"/>
    </xf>
    <xf numFmtId="1" fontId="22" fillId="0" borderId="12" xfId="0" applyNumberFormat="1" applyFont="1" applyBorder="1"/>
    <xf numFmtId="8" fontId="22" fillId="0" borderId="13" xfId="0" applyNumberFormat="1" applyFont="1" applyBorder="1"/>
    <xf numFmtId="1" fontId="22" fillId="0" borderId="14" xfId="0" applyNumberFormat="1" applyFont="1" applyBorder="1"/>
    <xf numFmtId="8" fontId="22" fillId="0" borderId="15" xfId="0" applyNumberFormat="1" applyFont="1" applyBorder="1"/>
    <xf numFmtId="0" fontId="22" fillId="0" borderId="14" xfId="0" applyFont="1" applyBorder="1"/>
    <xf numFmtId="44" fontId="22" fillId="0" borderId="15" xfId="2" applyFont="1" applyBorder="1" applyProtection="1"/>
    <xf numFmtId="0" fontId="22" fillId="0" borderId="16" xfId="0" applyFont="1" applyBorder="1"/>
    <xf numFmtId="44" fontId="22" fillId="0" borderId="17" xfId="2" applyFont="1" applyBorder="1" applyProtection="1"/>
    <xf numFmtId="8" fontId="22" fillId="0" borderId="13" xfId="2" applyNumberFormat="1" applyFont="1" applyBorder="1" applyProtection="1"/>
    <xf numFmtId="8" fontId="22" fillId="0" borderId="15" xfId="2" applyNumberFormat="1" applyFont="1" applyBorder="1" applyProtection="1"/>
    <xf numFmtId="1" fontId="11" fillId="0" borderId="0" xfId="0" applyNumberFormat="1" applyFont="1"/>
    <xf numFmtId="8" fontId="11" fillId="0" borderId="0" xfId="0" applyNumberFormat="1" applyFont="1"/>
    <xf numFmtId="0" fontId="22" fillId="5" borderId="0" xfId="0" applyFont="1" applyFill="1"/>
    <xf numFmtId="44" fontId="22" fillId="0" borderId="0" xfId="2" applyFont="1" applyBorder="1" applyProtection="1"/>
    <xf numFmtId="9" fontId="22" fillId="0" borderId="0" xfId="0" applyNumberFormat="1" applyFont="1" applyAlignment="1">
      <alignment horizontal="center"/>
    </xf>
    <xf numFmtId="49" fontId="23" fillId="0" borderId="0" xfId="0" applyNumberFormat="1" applyFont="1"/>
    <xf numFmtId="0" fontId="24" fillId="6" borderId="0" xfId="0" applyFont="1" applyFill="1"/>
    <xf numFmtId="9" fontId="24" fillId="6" borderId="0" xfId="0" applyNumberFormat="1" applyFont="1" applyFill="1" applyAlignment="1">
      <alignment horizontal="center"/>
    </xf>
    <xf numFmtId="0" fontId="23" fillId="5" borderId="0" xfId="3" applyNumberFormat="1" applyFont="1" applyFill="1" applyProtection="1"/>
    <xf numFmtId="0" fontId="25" fillId="0" borderId="0" xfId="0" applyFont="1" applyAlignment="1">
      <alignment horizontal="left" indent="12"/>
    </xf>
    <xf numFmtId="43" fontId="11" fillId="0" borderId="0" xfId="1" applyFont="1" applyProtection="1"/>
    <xf numFmtId="43" fontId="11" fillId="0" borderId="0" xfId="0" applyNumberFormat="1" applyFont="1"/>
    <xf numFmtId="0" fontId="28" fillId="4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 applyProtection="1">
      <alignment horizontal="center"/>
      <protection locked="0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6" fillId="7" borderId="18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11" fillId="2" borderId="0" xfId="0" applyFont="1" applyFill="1" applyAlignment="1" applyProtection="1">
      <alignment horizontal="center" vertical="center"/>
      <protection locked="0"/>
    </xf>
    <xf numFmtId="164" fontId="11" fillId="2" borderId="9" xfId="0" applyNumberFormat="1" applyFont="1" applyFill="1" applyBorder="1" applyAlignment="1" applyProtection="1">
      <alignment horizontal="left" vertical="top"/>
      <protection locked="0"/>
    </xf>
    <xf numFmtId="0" fontId="11" fillId="2" borderId="9" xfId="0" applyFont="1" applyFill="1" applyBorder="1" applyAlignment="1" applyProtection="1">
      <alignment horizontal="left" vertical="top"/>
      <protection locked="0"/>
    </xf>
    <xf numFmtId="44" fontId="11" fillId="4" borderId="18" xfId="2" applyFont="1" applyFill="1" applyBorder="1" applyAlignment="1" applyProtection="1">
      <alignment horizontal="center" vertical="center"/>
    </xf>
    <xf numFmtId="44" fontId="11" fillId="4" borderId="20" xfId="2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left"/>
      <protection locked="0"/>
    </xf>
    <xf numFmtId="44" fontId="11" fillId="2" borderId="9" xfId="2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center" vertical="center"/>
    </xf>
    <xf numFmtId="8" fontId="10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8" fontId="16" fillId="3" borderId="1" xfId="0" applyNumberFormat="1" applyFont="1" applyFill="1" applyBorder="1" applyAlignment="1">
      <alignment horizontal="center"/>
    </xf>
    <xf numFmtId="8" fontId="16" fillId="3" borderId="2" xfId="0" applyNumberFormat="1" applyFont="1" applyFill="1" applyBorder="1" applyAlignment="1">
      <alignment horizontal="center"/>
    </xf>
    <xf numFmtId="8" fontId="16" fillId="3" borderId="3" xfId="0" applyNumberFormat="1" applyFont="1" applyFill="1" applyBorder="1" applyAlignment="1">
      <alignment horizontal="center"/>
    </xf>
    <xf numFmtId="49" fontId="11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0" applyNumberFormat="1" applyFont="1" applyFill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1" fillId="2" borderId="19" xfId="0" applyFont="1" applyFill="1" applyBorder="1" applyAlignment="1" applyProtection="1">
      <alignment horizontal="left" vertical="top"/>
      <protection locked="0"/>
    </xf>
    <xf numFmtId="0" fontId="21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8" fontId="10" fillId="0" borderId="11" xfId="0" applyNumberFormat="1" applyFont="1" applyBorder="1" applyAlignment="1">
      <alignment horizontal="center" vertical="center" wrapText="1"/>
    </xf>
    <xf numFmtId="8" fontId="10" fillId="0" borderId="21" xfId="0" applyNumberFormat="1" applyFont="1" applyBorder="1" applyAlignment="1">
      <alignment horizontal="center" vertical="center" wrapText="1"/>
    </xf>
    <xf numFmtId="8" fontId="10" fillId="0" borderId="11" xfId="0" applyNumberFormat="1" applyFont="1" applyBorder="1" applyAlignment="1">
      <alignment horizontal="center" vertical="center"/>
    </xf>
    <xf numFmtId="8" fontId="10" fillId="0" borderId="21" xfId="0" applyNumberFormat="1" applyFont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  <name val="Cambria"/>
        <scheme val="none"/>
      </font>
      <fill>
        <patternFill patternType="solid">
          <fgColor rgb="FFFAF590"/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133350</xdr:rowOff>
    </xdr:from>
    <xdr:to>
      <xdr:col>2</xdr:col>
      <xdr:colOff>1009650</xdr:colOff>
      <xdr:row>6</xdr:row>
      <xdr:rowOff>104775</xdr:rowOff>
    </xdr:to>
    <xdr:pic>
      <xdr:nvPicPr>
        <xdr:cNvPr id="2294" name="Picture 1">
          <a:extLst>
            <a:ext uri="{FF2B5EF4-FFF2-40B4-BE49-F238E27FC236}">
              <a16:creationId xmlns:a16="http://schemas.microsoft.com/office/drawing/2014/main" id="{6ACA2F9E-C96E-9235-064D-EB366635C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7650"/>
          <a:ext cx="9620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91"/>
  <sheetViews>
    <sheetView showGridLines="0" tabSelected="1" topLeftCell="A34" zoomScale="70" zoomScaleNormal="70" workbookViewId="0">
      <selection activeCell="F54" sqref="F54:G54"/>
    </sheetView>
  </sheetViews>
  <sheetFormatPr defaultColWidth="0" defaultRowHeight="15.4" zeroHeight="1" x14ac:dyDescent="0.45"/>
  <cols>
    <col min="1" max="1" width="1.3984375" style="11" customWidth="1"/>
    <col min="2" max="2" width="1.265625" style="6" customWidth="1"/>
    <col min="3" max="3" width="24.86328125" style="6" customWidth="1"/>
    <col min="4" max="4" width="11.59765625" style="6" customWidth="1"/>
    <col min="5" max="5" width="10.1328125" style="6" customWidth="1"/>
    <col min="6" max="7" width="10" style="6" customWidth="1"/>
    <col min="8" max="8" width="20.265625" style="6" customWidth="1"/>
    <col min="9" max="9" width="47.265625" style="6" customWidth="1"/>
    <col min="10" max="10" width="27.1328125" style="6" customWidth="1"/>
    <col min="11" max="13" width="10.3984375" style="6" customWidth="1"/>
    <col min="14" max="14" width="1.265625" style="6" customWidth="1"/>
    <col min="15" max="15" width="1.3984375" style="6" customWidth="1"/>
    <col min="16" max="33" width="9.1328125" style="62" hidden="1" customWidth="1"/>
    <col min="34" max="34" width="6" style="62" hidden="1" customWidth="1"/>
    <col min="35" max="36" width="9.1328125" style="63" hidden="1" customWidth="1"/>
    <col min="37" max="40" width="9.1328125" style="62" hidden="1" customWidth="1"/>
    <col min="41" max="48" width="0" hidden="1" customWidth="1"/>
    <col min="49" max="49" width="0" style="6" hidden="1" customWidth="1"/>
    <col min="50" max="16384" width="9.1328125" style="6" hidden="1"/>
  </cols>
  <sheetData>
    <row r="1" spans="1:36" ht="8.25" customHeight="1" thickBot="1" x14ac:dyDescent="0.5"/>
    <row r="2" spans="1:36" ht="23.25" customHeight="1" x14ac:dyDescent="0.4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36" ht="9" customHeight="1" x14ac:dyDescent="0.5">
      <c r="B3" s="4"/>
      <c r="C3" s="5"/>
      <c r="D3" s="138" t="s">
        <v>1</v>
      </c>
      <c r="E3" s="138"/>
      <c r="F3" s="138"/>
      <c r="G3" s="138"/>
      <c r="H3" s="138"/>
      <c r="I3" s="138"/>
      <c r="J3" s="138"/>
      <c r="K3" s="138"/>
      <c r="L3" s="138"/>
      <c r="M3" s="5"/>
      <c r="N3" s="7"/>
    </row>
    <row r="4" spans="1:36" ht="15" customHeight="1" x14ac:dyDescent="0.45">
      <c r="B4" s="8"/>
      <c r="D4" s="138"/>
      <c r="E4" s="138"/>
      <c r="F4" s="138"/>
      <c r="G4" s="138"/>
      <c r="H4" s="138"/>
      <c r="I4" s="138"/>
      <c r="J4" s="138"/>
      <c r="K4" s="138"/>
      <c r="L4" s="138"/>
      <c r="N4" s="9"/>
    </row>
    <row r="5" spans="1:36" ht="15" customHeight="1" x14ac:dyDescent="0.45">
      <c r="B5" s="8"/>
      <c r="N5" s="9"/>
    </row>
    <row r="6" spans="1:36" ht="12.75" customHeight="1" x14ac:dyDescent="0.45">
      <c r="B6" s="8"/>
      <c r="D6" s="6" t="s">
        <v>17</v>
      </c>
      <c r="I6" s="6" t="s">
        <v>64</v>
      </c>
      <c r="N6" s="9"/>
    </row>
    <row r="7" spans="1:36" ht="12.75" customHeight="1" x14ac:dyDescent="0.45">
      <c r="B7" s="8"/>
      <c r="N7" s="9"/>
    </row>
    <row r="8" spans="1:36" ht="38.25" customHeight="1" x14ac:dyDescent="0.45">
      <c r="B8" s="8"/>
      <c r="C8" s="141" t="s">
        <v>74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9"/>
    </row>
    <row r="9" spans="1:36" ht="5.25" customHeight="1" x14ac:dyDescent="0.45">
      <c r="B9" s="8"/>
      <c r="C9" s="57"/>
      <c r="D9" s="64"/>
      <c r="E9" s="64"/>
      <c r="F9" s="64"/>
      <c r="G9" s="64"/>
      <c r="H9" s="64"/>
      <c r="I9" s="64"/>
      <c r="J9" s="64"/>
      <c r="K9" s="64"/>
      <c r="L9" s="64"/>
      <c r="M9" s="64"/>
      <c r="N9" s="9"/>
    </row>
    <row r="10" spans="1:36" ht="15.75" customHeight="1" x14ac:dyDescent="0.45">
      <c r="A10" s="6"/>
      <c r="B10" s="8"/>
      <c r="C10" s="101" t="s">
        <v>43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3"/>
      <c r="N10" s="12"/>
      <c r="AI10" s="62"/>
      <c r="AJ10" s="62"/>
    </row>
    <row r="11" spans="1:36" ht="16.5" customHeight="1" x14ac:dyDescent="0.45">
      <c r="A11" s="6"/>
      <c r="B11" s="8"/>
      <c r="C11" s="31"/>
      <c r="D11" s="32"/>
      <c r="E11" s="32"/>
      <c r="F11" s="33"/>
      <c r="G11" s="33"/>
      <c r="H11" s="34"/>
      <c r="I11" s="34"/>
      <c r="J11" s="34"/>
      <c r="K11" s="34"/>
      <c r="L11" s="34"/>
      <c r="M11" s="34"/>
      <c r="N11" s="12"/>
      <c r="AI11" s="62"/>
      <c r="AJ11" s="62"/>
    </row>
    <row r="12" spans="1:36" ht="15.75" customHeight="1" x14ac:dyDescent="0.45">
      <c r="A12" s="6"/>
      <c r="B12" s="8"/>
      <c r="C12" s="6" t="s">
        <v>44</v>
      </c>
      <c r="E12" s="94"/>
      <c r="F12" s="94"/>
      <c r="N12" s="12"/>
      <c r="AI12" s="62"/>
      <c r="AJ12" s="62"/>
    </row>
    <row r="13" spans="1:36" ht="15.75" customHeight="1" x14ac:dyDescent="0.45">
      <c r="A13" s="6"/>
      <c r="B13" s="8"/>
      <c r="E13" s="35" t="s">
        <v>45</v>
      </c>
      <c r="F13" s="35" t="s">
        <v>46</v>
      </c>
      <c r="N13" s="12"/>
      <c r="AI13" s="62"/>
      <c r="AJ13" s="62"/>
    </row>
    <row r="14" spans="1:36" ht="15.75" customHeight="1" x14ac:dyDescent="0.45">
      <c r="A14" s="6"/>
      <c r="B14" s="8"/>
      <c r="C14" s="6" t="s">
        <v>47</v>
      </c>
      <c r="E14" s="94"/>
      <c r="F14" s="94"/>
      <c r="G14" s="94"/>
      <c r="H14" s="94"/>
      <c r="I14" s="94"/>
      <c r="J14" s="94"/>
      <c r="K14" s="94"/>
      <c r="N14" s="12"/>
      <c r="AI14" s="62"/>
      <c r="AJ14" s="62"/>
    </row>
    <row r="15" spans="1:36" x14ac:dyDescent="0.45">
      <c r="A15" s="6"/>
      <c r="B15" s="8"/>
      <c r="N15" s="12"/>
      <c r="X15" s="63"/>
      <c r="AI15" s="62"/>
      <c r="AJ15" s="62"/>
    </row>
    <row r="16" spans="1:36" x14ac:dyDescent="0.45">
      <c r="A16" s="6"/>
      <c r="B16" s="8"/>
      <c r="C16" s="6" t="s">
        <v>13</v>
      </c>
      <c r="E16" s="94"/>
      <c r="F16" s="94"/>
      <c r="I16" s="18" t="s">
        <v>89</v>
      </c>
      <c r="J16" s="94"/>
      <c r="K16" s="94"/>
      <c r="N16" s="12"/>
      <c r="X16" s="63"/>
      <c r="AI16" s="62"/>
      <c r="AJ16" s="62"/>
    </row>
    <row r="17" spans="1:36" x14ac:dyDescent="0.45">
      <c r="A17" s="6"/>
      <c r="B17" s="8"/>
      <c r="N17" s="12"/>
      <c r="X17" s="63"/>
      <c r="AI17" s="62"/>
      <c r="AJ17" s="62"/>
    </row>
    <row r="18" spans="1:36" x14ac:dyDescent="0.45">
      <c r="A18" s="6"/>
      <c r="B18" s="8"/>
      <c r="C18" s="6" t="s">
        <v>26</v>
      </c>
      <c r="E18" s="94"/>
      <c r="F18" s="94"/>
      <c r="I18" s="18" t="s">
        <v>87</v>
      </c>
      <c r="J18" s="94"/>
      <c r="K18" s="94"/>
      <c r="N18" s="12"/>
      <c r="S18" s="65"/>
      <c r="X18" s="63"/>
      <c r="AI18" s="62"/>
      <c r="AJ18" s="62"/>
    </row>
    <row r="19" spans="1:36" ht="16.5" customHeight="1" x14ac:dyDescent="0.45">
      <c r="A19" s="6"/>
      <c r="B19" s="8"/>
      <c r="N19" s="12"/>
      <c r="S19" s="65"/>
      <c r="X19" s="63"/>
      <c r="AI19" s="62"/>
      <c r="AJ19" s="62"/>
    </row>
    <row r="20" spans="1:36" ht="16.5" customHeight="1" x14ac:dyDescent="0.45">
      <c r="A20" s="6"/>
      <c r="B20" s="8"/>
      <c r="C20" s="6" t="s">
        <v>48</v>
      </c>
      <c r="E20" s="94"/>
      <c r="F20" s="94"/>
      <c r="G20" s="94"/>
      <c r="H20" s="94"/>
      <c r="I20" s="94"/>
      <c r="J20" s="94"/>
      <c r="K20" s="94"/>
      <c r="N20" s="12"/>
      <c r="S20" s="65"/>
      <c r="X20" s="63"/>
      <c r="AI20" s="62"/>
      <c r="AJ20" s="62"/>
    </row>
    <row r="21" spans="1:36" ht="16.5" customHeight="1" x14ac:dyDescent="0.45">
      <c r="A21" s="6"/>
      <c r="B21" s="8"/>
      <c r="N21" s="12"/>
      <c r="S21" s="65"/>
      <c r="X21" s="63"/>
      <c r="AI21" s="62"/>
      <c r="AJ21" s="62"/>
    </row>
    <row r="22" spans="1:36" ht="16.5" customHeight="1" x14ac:dyDescent="0.45">
      <c r="A22" s="6"/>
      <c r="B22" s="8"/>
      <c r="C22" s="6" t="s">
        <v>49</v>
      </c>
      <c r="E22" s="94"/>
      <c r="F22" s="94"/>
      <c r="G22" s="94"/>
      <c r="H22" s="94"/>
      <c r="I22" s="94"/>
      <c r="J22" s="94"/>
      <c r="K22" s="94"/>
      <c r="N22" s="12"/>
      <c r="S22" s="65"/>
      <c r="X22" s="63"/>
      <c r="AI22" s="62"/>
      <c r="AJ22" s="62"/>
    </row>
    <row r="23" spans="1:36" ht="16.5" customHeight="1" x14ac:dyDescent="0.45">
      <c r="A23" s="6"/>
      <c r="B23" s="8"/>
      <c r="N23" s="12"/>
      <c r="S23" s="65"/>
      <c r="AI23" s="62"/>
      <c r="AJ23" s="62"/>
    </row>
    <row r="24" spans="1:36" ht="16.5" customHeight="1" x14ac:dyDescent="0.45">
      <c r="A24" s="6"/>
      <c r="B24" s="8"/>
      <c r="C24" s="6" t="s">
        <v>50</v>
      </c>
      <c r="E24" s="105"/>
      <c r="F24" s="105"/>
      <c r="H24" s="106"/>
      <c r="I24" s="106"/>
      <c r="J24" s="106"/>
      <c r="N24" s="12"/>
      <c r="S24" s="65"/>
      <c r="AI24" s="62"/>
      <c r="AJ24" s="62"/>
    </row>
    <row r="25" spans="1:36" ht="16.5" customHeight="1" x14ac:dyDescent="0.45">
      <c r="A25" s="6"/>
      <c r="B25" s="8"/>
      <c r="E25" s="112" t="s">
        <v>51</v>
      </c>
      <c r="F25" s="112"/>
      <c r="H25" s="112" t="s">
        <v>52</v>
      </c>
      <c r="I25" s="112"/>
      <c r="J25" s="112"/>
      <c r="N25" s="12"/>
      <c r="S25" s="65"/>
      <c r="AI25" s="62"/>
      <c r="AJ25" s="62"/>
    </row>
    <row r="26" spans="1:36" ht="16.5" customHeight="1" x14ac:dyDescent="0.45">
      <c r="A26" s="6"/>
      <c r="B26" s="8"/>
      <c r="C26" s="6" t="s">
        <v>53</v>
      </c>
      <c r="E26" s="94"/>
      <c r="F26" s="94"/>
      <c r="G26" s="94"/>
      <c r="H26" s="94"/>
      <c r="I26" s="94"/>
      <c r="J26" s="94"/>
      <c r="N26" s="12"/>
      <c r="S26" s="65"/>
      <c r="AI26" s="62"/>
      <c r="AJ26" s="62"/>
    </row>
    <row r="27" spans="1:36" ht="16.5" customHeight="1" x14ac:dyDescent="0.45">
      <c r="A27" s="6"/>
      <c r="B27" s="8"/>
      <c r="N27" s="12"/>
      <c r="S27" s="65"/>
      <c r="AI27" s="62"/>
      <c r="AJ27" s="62"/>
    </row>
    <row r="28" spans="1:36" ht="16.5" hidden="1" customHeight="1" x14ac:dyDescent="0.45">
      <c r="A28" s="6"/>
      <c r="B28" s="8"/>
      <c r="C28" s="6" t="s">
        <v>85</v>
      </c>
      <c r="E28" s="104" t="s">
        <v>5</v>
      </c>
      <c r="F28" s="104"/>
      <c r="G28" s="104"/>
      <c r="N28" s="12"/>
      <c r="S28" s="65"/>
      <c r="AI28" s="62"/>
      <c r="AJ28" s="62"/>
    </row>
    <row r="29" spans="1:36" ht="16.5" hidden="1" customHeight="1" x14ac:dyDescent="0.45">
      <c r="A29" s="6"/>
      <c r="B29" s="8"/>
      <c r="E29" s="66"/>
      <c r="F29" s="66"/>
      <c r="G29" s="66"/>
      <c r="H29" s="66"/>
      <c r="I29" s="66"/>
      <c r="J29" s="66"/>
      <c r="N29" s="12"/>
      <c r="S29" s="65"/>
      <c r="AI29" s="62"/>
      <c r="AJ29" s="62"/>
    </row>
    <row r="30" spans="1:36" ht="16.5" customHeight="1" x14ac:dyDescent="0.45">
      <c r="A30" s="6"/>
      <c r="B30" s="8"/>
      <c r="C30" s="6" t="s">
        <v>67</v>
      </c>
      <c r="E30" s="100"/>
      <c r="F30" s="100"/>
      <c r="G30" s="100"/>
      <c r="H30" s="100"/>
      <c r="I30" s="100"/>
      <c r="J30" s="100"/>
      <c r="N30" s="12"/>
      <c r="S30" s="65"/>
      <c r="AI30" s="62"/>
      <c r="AJ30" s="62"/>
    </row>
    <row r="31" spans="1:36" ht="13.5" customHeight="1" x14ac:dyDescent="0.45">
      <c r="B31" s="8"/>
      <c r="I31" s="10"/>
      <c r="J31" s="11"/>
      <c r="K31" s="11"/>
      <c r="L31" s="11"/>
      <c r="M31" s="11"/>
      <c r="N31" s="9"/>
    </row>
    <row r="32" spans="1:36" x14ac:dyDescent="0.45">
      <c r="B32" s="8"/>
      <c r="C32" s="101" t="s">
        <v>54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3"/>
      <c r="N32" s="12"/>
      <c r="S32" s="65"/>
      <c r="AI32" s="62"/>
      <c r="AJ32" s="62"/>
    </row>
    <row r="33" spans="2:26" ht="13.5" customHeight="1" thickBot="1" x14ac:dyDescent="0.5">
      <c r="B33" s="8"/>
      <c r="I33" s="10"/>
      <c r="J33" s="11"/>
      <c r="K33" s="11"/>
      <c r="L33" s="11"/>
      <c r="M33" s="11"/>
      <c r="N33" s="9"/>
    </row>
    <row r="34" spans="2:26" ht="15.75" thickBot="1" x14ac:dyDescent="0.5">
      <c r="B34" s="8"/>
      <c r="C34" s="159" t="s">
        <v>0</v>
      </c>
      <c r="D34" s="152" t="s">
        <v>68</v>
      </c>
      <c r="E34" s="152"/>
      <c r="F34" s="152"/>
      <c r="G34" s="152"/>
      <c r="H34" s="152"/>
      <c r="I34" s="146" t="s">
        <v>2</v>
      </c>
      <c r="J34" s="147"/>
      <c r="K34" s="147"/>
      <c r="L34" s="147"/>
      <c r="M34" s="148"/>
      <c r="N34" s="12"/>
    </row>
    <row r="35" spans="2:26" ht="57.75" customHeight="1" thickBot="1" x14ac:dyDescent="0.5">
      <c r="B35" s="8"/>
      <c r="C35" s="159"/>
      <c r="D35" s="140" t="s">
        <v>100</v>
      </c>
      <c r="E35" s="140"/>
      <c r="F35" s="140" t="s">
        <v>77</v>
      </c>
      <c r="G35" s="140"/>
      <c r="H35" s="56" t="s">
        <v>80</v>
      </c>
      <c r="I35" s="149"/>
      <c r="J35" s="150"/>
      <c r="K35" s="150"/>
      <c r="L35" s="150"/>
      <c r="M35" s="151"/>
      <c r="N35" s="12"/>
    </row>
    <row r="36" spans="2:26" ht="15.75" customHeight="1" thickBot="1" x14ac:dyDescent="0.5">
      <c r="B36" s="8"/>
      <c r="C36" s="153" t="s">
        <v>101</v>
      </c>
      <c r="D36" s="155">
        <v>55</v>
      </c>
      <c r="E36" s="155"/>
      <c r="F36" s="157">
        <v>49.35</v>
      </c>
      <c r="G36" s="157"/>
      <c r="H36" s="113">
        <v>40.86</v>
      </c>
      <c r="I36" s="38" t="s">
        <v>102</v>
      </c>
      <c r="J36" s="26"/>
      <c r="K36" s="26"/>
      <c r="L36" s="26"/>
      <c r="M36" s="27"/>
      <c r="N36" s="12"/>
    </row>
    <row r="37" spans="2:26" ht="15.75" customHeight="1" thickBot="1" x14ac:dyDescent="0.5">
      <c r="B37" s="8"/>
      <c r="C37" s="153"/>
      <c r="D37" s="155"/>
      <c r="E37" s="155"/>
      <c r="F37" s="157"/>
      <c r="G37" s="157"/>
      <c r="H37" s="114"/>
      <c r="I37" s="39" t="s">
        <v>3</v>
      </c>
      <c r="J37" s="24"/>
      <c r="K37" s="24"/>
      <c r="L37" s="24"/>
      <c r="M37" s="25"/>
      <c r="N37" s="12"/>
    </row>
    <row r="38" spans="2:26" ht="15.75" customHeight="1" thickBot="1" x14ac:dyDescent="0.75">
      <c r="B38" s="8"/>
      <c r="C38" s="153"/>
      <c r="D38" s="155"/>
      <c r="E38" s="155"/>
      <c r="F38" s="157"/>
      <c r="G38" s="157"/>
      <c r="H38" s="114"/>
      <c r="I38" s="39" t="s">
        <v>78</v>
      </c>
      <c r="J38" s="24"/>
      <c r="K38" s="24"/>
      <c r="L38" s="24"/>
      <c r="M38" s="25"/>
      <c r="N38" s="12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2:26" ht="15.75" customHeight="1" thickBot="1" x14ac:dyDescent="0.75">
      <c r="B39" s="8"/>
      <c r="C39" s="153"/>
      <c r="D39" s="155"/>
      <c r="E39" s="155"/>
      <c r="F39" s="157"/>
      <c r="G39" s="157"/>
      <c r="H39" s="114"/>
      <c r="I39" s="39" t="s">
        <v>4</v>
      </c>
      <c r="J39" s="24"/>
      <c r="K39" s="24"/>
      <c r="L39" s="24"/>
      <c r="M39" s="25"/>
      <c r="N39" s="12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2:26" ht="15.75" customHeight="1" thickBot="1" x14ac:dyDescent="0.5">
      <c r="B40" s="8"/>
      <c r="C40" s="153"/>
      <c r="D40" s="155"/>
      <c r="E40" s="155"/>
      <c r="F40" s="157"/>
      <c r="G40" s="157"/>
      <c r="H40" s="114"/>
      <c r="I40" s="39" t="s">
        <v>84</v>
      </c>
      <c r="J40" s="24"/>
      <c r="K40" s="24"/>
      <c r="L40" s="24"/>
      <c r="M40" s="25"/>
      <c r="N40" s="12"/>
    </row>
    <row r="41" spans="2:26" ht="15.75" customHeight="1" thickBot="1" x14ac:dyDescent="0.5">
      <c r="B41" s="8"/>
      <c r="C41" s="153"/>
      <c r="D41" s="155"/>
      <c r="E41" s="155"/>
      <c r="F41" s="157"/>
      <c r="G41" s="157"/>
      <c r="H41" s="114"/>
      <c r="I41" s="39" t="s">
        <v>79</v>
      </c>
      <c r="J41" s="24"/>
      <c r="K41" s="24"/>
      <c r="L41" s="24"/>
      <c r="M41" s="25"/>
      <c r="N41" s="12"/>
    </row>
    <row r="42" spans="2:26" ht="15.75" customHeight="1" thickBot="1" x14ac:dyDescent="0.5">
      <c r="B42" s="8"/>
      <c r="C42" s="154"/>
      <c r="D42" s="156"/>
      <c r="E42" s="156"/>
      <c r="F42" s="158"/>
      <c r="G42" s="158"/>
      <c r="H42" s="115"/>
      <c r="I42" s="40" t="s">
        <v>104</v>
      </c>
      <c r="J42" s="28"/>
      <c r="K42" s="28"/>
      <c r="L42" s="28"/>
      <c r="M42" s="29"/>
      <c r="N42" s="12"/>
    </row>
    <row r="43" spans="2:26" ht="15.75" customHeight="1" x14ac:dyDescent="0.45">
      <c r="B43" s="8"/>
      <c r="C43" s="41"/>
      <c r="D43" s="42"/>
      <c r="E43" s="42"/>
      <c r="F43" s="42"/>
      <c r="G43" s="42"/>
      <c r="H43" s="43"/>
      <c r="I43" s="44"/>
      <c r="J43" s="44"/>
      <c r="K43" s="44"/>
      <c r="L43" s="44"/>
      <c r="M43" s="45"/>
      <c r="N43" s="12"/>
    </row>
    <row r="44" spans="2:26" ht="15.75" customHeight="1" x14ac:dyDescent="0.45">
      <c r="B44" s="8"/>
      <c r="C44" s="116" t="s">
        <v>69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2"/>
    </row>
    <row r="45" spans="2:26" ht="15.75" customHeight="1" thickBot="1" x14ac:dyDescent="0.5">
      <c r="B45" s="8"/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12"/>
    </row>
    <row r="46" spans="2:26" ht="15.75" customHeight="1" x14ac:dyDescent="0.45">
      <c r="B46" s="8"/>
      <c r="C46" s="58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12"/>
    </row>
    <row r="47" spans="2:26" ht="15.75" customHeight="1" x14ac:dyDescent="0.45">
      <c r="B47" s="8"/>
      <c r="C47" s="143" t="s">
        <v>105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12"/>
    </row>
    <row r="48" spans="2:26" ht="15.75" customHeight="1" thickBot="1" x14ac:dyDescent="0.5">
      <c r="B48" s="8"/>
      <c r="C48" s="58"/>
      <c r="D48" s="59"/>
      <c r="E48" s="59"/>
      <c r="F48" s="59"/>
      <c r="G48" s="59"/>
      <c r="H48" s="59"/>
      <c r="I48" s="59"/>
      <c r="J48" s="59"/>
      <c r="K48" s="59"/>
      <c r="L48" s="59"/>
      <c r="M48" s="60"/>
      <c r="N48" s="12"/>
    </row>
    <row r="49" spans="2:49" ht="15.75" customHeight="1" x14ac:dyDescent="0.45">
      <c r="B49" s="8"/>
      <c r="C49" s="117" t="s">
        <v>70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9"/>
      <c r="N49" s="12"/>
    </row>
    <row r="50" spans="2:49" ht="15.75" customHeight="1" thickBot="1" x14ac:dyDescent="0.5">
      <c r="B50" s="8"/>
      <c r="C50" s="46"/>
      <c r="D50" s="47"/>
      <c r="E50" s="47"/>
      <c r="F50" s="47"/>
      <c r="G50" s="47"/>
      <c r="H50" s="48"/>
      <c r="I50" s="49"/>
      <c r="J50" s="50"/>
      <c r="K50" s="50"/>
      <c r="L50" s="50"/>
      <c r="M50" s="51"/>
      <c r="N50" s="12"/>
    </row>
    <row r="51" spans="2:49" ht="15.75" customHeight="1" x14ac:dyDescent="0.45">
      <c r="B51" s="8"/>
      <c r="N51" s="12"/>
      <c r="S51" s="65"/>
    </row>
    <row r="52" spans="2:49" ht="15.75" customHeight="1" x14ac:dyDescent="0.45">
      <c r="B52" s="8"/>
      <c r="E52" s="15" t="s">
        <v>22</v>
      </c>
      <c r="F52" s="97" t="s">
        <v>72</v>
      </c>
      <c r="G52" s="98"/>
      <c r="H52" s="98"/>
      <c r="I52" s="98"/>
      <c r="J52" s="98"/>
      <c r="K52" s="99"/>
      <c r="N52" s="12"/>
      <c r="S52" s="65"/>
    </row>
    <row r="53" spans="2:49" ht="15.75" customHeight="1" x14ac:dyDescent="0.45">
      <c r="B53" s="8"/>
      <c r="C53" s="16"/>
      <c r="N53" s="12"/>
      <c r="S53" s="65"/>
      <c r="AW53" s="82"/>
    </row>
    <row r="54" spans="2:49" ht="15.75" customHeight="1" x14ac:dyDescent="0.45">
      <c r="B54" s="8"/>
      <c r="C54" s="16"/>
      <c r="E54" s="15" t="s">
        <v>103</v>
      </c>
      <c r="F54" s="95" t="s">
        <v>5</v>
      </c>
      <c r="G54" s="96"/>
      <c r="H54" s="52" t="s">
        <v>71</v>
      </c>
      <c r="I54" s="61"/>
      <c r="J54" s="15" t="s">
        <v>90</v>
      </c>
      <c r="K54" s="95" t="s">
        <v>39</v>
      </c>
      <c r="L54" s="122"/>
      <c r="M54" s="96"/>
      <c r="N54" s="12"/>
      <c r="S54" s="65"/>
      <c r="AW54" s="82"/>
    </row>
    <row r="55" spans="2:49" ht="15.75" customHeight="1" x14ac:dyDescent="0.45">
      <c r="B55" s="8"/>
      <c r="C55" s="16"/>
      <c r="E55" s="15" t="s">
        <v>75</v>
      </c>
      <c r="F55" s="95" t="s">
        <v>5</v>
      </c>
      <c r="G55" s="96"/>
      <c r="H55" s="52" t="s">
        <v>76</v>
      </c>
      <c r="I55" s="93"/>
      <c r="J55" s="15"/>
      <c r="K55" s="15"/>
      <c r="L55" s="15"/>
      <c r="M55" s="15"/>
      <c r="N55" s="12"/>
      <c r="S55" s="65"/>
      <c r="AW55" s="82"/>
    </row>
    <row r="56" spans="2:49" ht="15.75" customHeight="1" x14ac:dyDescent="0.45">
      <c r="B56" s="8"/>
      <c r="C56" s="16"/>
      <c r="J56" s="15" t="s">
        <v>65</v>
      </c>
      <c r="K56" s="23">
        <v>0</v>
      </c>
      <c r="N56" s="12"/>
      <c r="S56" s="65"/>
      <c r="AW56" s="82"/>
    </row>
    <row r="57" spans="2:49" ht="15.75" customHeight="1" x14ac:dyDescent="0.45">
      <c r="B57" s="8"/>
      <c r="C57" s="16"/>
      <c r="E57" s="15" t="s">
        <v>73</v>
      </c>
      <c r="F57" s="107">
        <f>Monthly_price*Duration</f>
        <v>0</v>
      </c>
      <c r="G57" s="108"/>
      <c r="H57" s="17" t="str">
        <f>IFERROR("= " &amp; TEXT(F57/Sheet1!C34,"$0.00") &amp; " x " &amp;  TEXT(Sheet1!C34,0) &amp; " mo.", "")</f>
        <v/>
      </c>
      <c r="I57" s="17"/>
      <c r="J57" s="15" t="s">
        <v>81</v>
      </c>
      <c r="K57" s="23">
        <v>0</v>
      </c>
      <c r="N57" s="12"/>
      <c r="S57" s="65"/>
      <c r="AI57" s="62"/>
      <c r="AJ57" s="62"/>
      <c r="AW57" s="82"/>
    </row>
    <row r="58" spans="2:49" ht="15.75" customHeight="1" x14ac:dyDescent="0.45">
      <c r="B58" s="8"/>
      <c r="C58" s="16"/>
      <c r="E58" s="15" t="s">
        <v>61</v>
      </c>
      <c r="F58" s="107">
        <f>IF(ISERROR(F57*Sheet1!C52),0,F57*Sheet1!C52)</f>
        <v>0</v>
      </c>
      <c r="G58" s="108"/>
      <c r="H58" s="30" t="str">
        <f>"Plus "&amp;Sheet1!E52</f>
        <v>Plus 0% GST</v>
      </c>
      <c r="I58" s="17"/>
      <c r="J58" s="15" t="s">
        <v>21</v>
      </c>
      <c r="K58" s="23">
        <v>0</v>
      </c>
      <c r="L58" s="23">
        <v>0</v>
      </c>
      <c r="M58" s="15"/>
      <c r="N58" s="12"/>
      <c r="S58" s="65"/>
      <c r="AI58" s="62"/>
      <c r="AJ58" s="62"/>
      <c r="AW58" s="82"/>
    </row>
    <row r="59" spans="2:49" ht="15.75" customHeight="1" x14ac:dyDescent="0.45">
      <c r="B59" s="8"/>
      <c r="C59" s="16"/>
      <c r="E59" s="15" t="s">
        <v>62</v>
      </c>
      <c r="F59" s="107">
        <f>IF(TRIM(K54)="British Columbia", F57 *0.07,0)</f>
        <v>0</v>
      </c>
      <c r="G59" s="108"/>
      <c r="H59" s="30" t="str">
        <f>IF(TRIM(K54)="British Columbia", "Plus 7% PST", "Plus 0% PST")</f>
        <v>Plus 0% PST</v>
      </c>
      <c r="I59" s="17"/>
      <c r="J59" s="15"/>
      <c r="K59" s="22" t="s">
        <v>20</v>
      </c>
      <c r="L59" s="22" t="s">
        <v>23</v>
      </c>
      <c r="M59" s="15"/>
      <c r="N59" s="12"/>
      <c r="S59" s="65"/>
      <c r="AI59" s="62"/>
      <c r="AJ59" s="62"/>
      <c r="AW59" s="82"/>
    </row>
    <row r="60" spans="2:49" ht="15.75" customHeight="1" x14ac:dyDescent="0.45">
      <c r="B60" s="8"/>
      <c r="C60" s="16"/>
      <c r="E60" s="15" t="s">
        <v>40</v>
      </c>
      <c r="F60" s="107">
        <f>IF(TRIM(K54)="British Columbia", F57+F58+F59,F57+F58)</f>
        <v>0</v>
      </c>
      <c r="G60" s="108"/>
      <c r="I60" s="17"/>
      <c r="J60" s="15"/>
      <c r="K60" s="36" t="str">
        <f>IF((K58=0)*AND(L58&lt;6),"Min 6-mo Subscription Required","")</f>
        <v>Min 6-mo Subscription Required</v>
      </c>
      <c r="L60" s="22"/>
      <c r="M60" s="15"/>
      <c r="N60" s="12"/>
      <c r="S60" s="65"/>
      <c r="AI60" s="62"/>
      <c r="AJ60" s="62"/>
      <c r="AW60" s="82"/>
    </row>
    <row r="61" spans="2:49" ht="15.75" customHeight="1" x14ac:dyDescent="0.45">
      <c r="B61" s="8"/>
      <c r="N61" s="12"/>
      <c r="S61" s="65"/>
      <c r="AI61" s="62"/>
      <c r="AJ61" s="62"/>
      <c r="AW61" s="82"/>
    </row>
    <row r="62" spans="2:49" x14ac:dyDescent="0.45">
      <c r="B62" s="8"/>
      <c r="C62" s="101" t="s">
        <v>6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3"/>
      <c r="N62" s="12"/>
      <c r="S62" s="65"/>
      <c r="AI62" s="62"/>
      <c r="AJ62" s="62"/>
      <c r="AW62" s="82"/>
    </row>
    <row r="63" spans="2:49" x14ac:dyDescent="0.45">
      <c r="B63" s="8"/>
      <c r="N63" s="12"/>
      <c r="S63" s="65"/>
      <c r="AI63" s="62"/>
      <c r="AJ63" s="62"/>
      <c r="AW63" s="82"/>
    </row>
    <row r="64" spans="2:49" x14ac:dyDescent="0.45">
      <c r="B64" s="8"/>
      <c r="C64" s="6" t="s">
        <v>7</v>
      </c>
      <c r="E64" s="95" t="s">
        <v>5</v>
      </c>
      <c r="F64" s="122"/>
      <c r="G64" s="122"/>
      <c r="H64" s="96"/>
      <c r="N64" s="12"/>
      <c r="S64" s="65"/>
      <c r="AI64" s="62"/>
      <c r="AJ64" s="62"/>
      <c r="AW64" s="82"/>
    </row>
    <row r="65" spans="2:49" x14ac:dyDescent="0.45">
      <c r="B65" s="8"/>
      <c r="C65" s="6" t="s">
        <v>8</v>
      </c>
      <c r="E65" s="121"/>
      <c r="F65" s="121"/>
      <c r="G65" s="121"/>
      <c r="H65" s="121"/>
      <c r="I65" s="121"/>
      <c r="J65" s="121"/>
      <c r="N65" s="12"/>
      <c r="S65" s="65"/>
      <c r="AI65" s="62"/>
      <c r="AJ65" s="62"/>
      <c r="AW65" s="82"/>
    </row>
    <row r="66" spans="2:49" x14ac:dyDescent="0.45">
      <c r="B66" s="8"/>
      <c r="C66" s="6" t="s">
        <v>10</v>
      </c>
      <c r="E66" s="94"/>
      <c r="F66" s="94"/>
      <c r="G66" s="94"/>
      <c r="H66" s="94"/>
      <c r="I66" s="94"/>
      <c r="J66" s="94"/>
      <c r="N66" s="12"/>
      <c r="S66" s="65"/>
      <c r="AI66" s="62"/>
      <c r="AJ66" s="62"/>
    </row>
    <row r="67" spans="2:49" x14ac:dyDescent="0.45">
      <c r="B67" s="8"/>
      <c r="C67" s="6" t="s">
        <v>24</v>
      </c>
      <c r="E67" s="120"/>
      <c r="F67" s="120"/>
      <c r="J67" s="18" t="s">
        <v>9</v>
      </c>
      <c r="K67" s="21"/>
      <c r="L67" s="6" t="s">
        <v>25</v>
      </c>
      <c r="N67" s="12"/>
      <c r="S67" s="65"/>
      <c r="AI67" s="62"/>
      <c r="AJ67" s="62"/>
    </row>
    <row r="68" spans="2:49" x14ac:dyDescent="0.45">
      <c r="B68" s="8"/>
      <c r="C68" s="6" t="s">
        <v>18</v>
      </c>
      <c r="E68" s="139"/>
      <c r="F68" s="139"/>
      <c r="N68" s="12"/>
      <c r="S68" s="65"/>
      <c r="AI68" s="62"/>
      <c r="AJ68" s="62"/>
    </row>
    <row r="69" spans="2:49" x14ac:dyDescent="0.45">
      <c r="B69" s="8"/>
      <c r="N69" s="12"/>
      <c r="S69" s="65"/>
      <c r="AI69" s="62"/>
      <c r="AJ69" s="62"/>
    </row>
    <row r="70" spans="2:49" x14ac:dyDescent="0.45">
      <c r="B70" s="8"/>
      <c r="C70" s="101" t="s">
        <v>11</v>
      </c>
      <c r="D70" s="102"/>
      <c r="E70" s="102"/>
      <c r="F70" s="102"/>
      <c r="G70" s="102"/>
      <c r="H70" s="102"/>
      <c r="I70" s="102"/>
      <c r="J70" s="102"/>
      <c r="K70" s="102"/>
      <c r="L70" s="102"/>
      <c r="M70" s="103"/>
      <c r="N70" s="12"/>
      <c r="S70" s="65"/>
      <c r="AI70" s="62"/>
      <c r="AJ70" s="62"/>
    </row>
    <row r="71" spans="2:49" x14ac:dyDescent="0.45">
      <c r="B71" s="8"/>
      <c r="C71" s="16" t="s">
        <v>12</v>
      </c>
      <c r="D71" s="111"/>
      <c r="E71" s="111"/>
      <c r="F71" s="111"/>
      <c r="G71" s="111"/>
      <c r="H71" s="111"/>
      <c r="I71" s="111"/>
      <c r="J71" s="16" t="s">
        <v>13</v>
      </c>
      <c r="K71" s="109"/>
      <c r="L71" s="109"/>
      <c r="N71" s="12"/>
      <c r="S71" s="65"/>
      <c r="AI71" s="62"/>
      <c r="AJ71" s="62"/>
    </row>
    <row r="72" spans="2:49" x14ac:dyDescent="0.45">
      <c r="B72" s="8"/>
      <c r="C72" s="16" t="s">
        <v>86</v>
      </c>
      <c r="D72" s="109"/>
      <c r="E72" s="109"/>
      <c r="F72" s="16" t="s">
        <v>26</v>
      </c>
      <c r="G72" s="109"/>
      <c r="H72" s="109"/>
      <c r="I72" s="109"/>
      <c r="J72" s="16" t="s">
        <v>88</v>
      </c>
      <c r="K72" s="109"/>
      <c r="L72" s="109"/>
      <c r="N72" s="12"/>
      <c r="AI72" s="62"/>
      <c r="AJ72" s="62"/>
    </row>
    <row r="73" spans="2:49" x14ac:dyDescent="0.45">
      <c r="B73" s="8"/>
      <c r="N73" s="12"/>
      <c r="AI73" s="62"/>
      <c r="AJ73" s="62"/>
    </row>
    <row r="74" spans="2:49" ht="15.75" customHeight="1" x14ac:dyDescent="0.45">
      <c r="B74" s="8"/>
      <c r="C74" s="101" t="s">
        <v>14</v>
      </c>
      <c r="D74" s="102"/>
      <c r="E74" s="102"/>
      <c r="F74" s="102"/>
      <c r="G74" s="102"/>
      <c r="H74" s="102"/>
      <c r="I74" s="102"/>
      <c r="J74" s="102"/>
      <c r="K74" s="102"/>
      <c r="L74" s="102"/>
      <c r="M74" s="103"/>
      <c r="N74" s="12"/>
      <c r="AI74" s="62"/>
      <c r="AJ74" s="62"/>
    </row>
    <row r="75" spans="2:49" x14ac:dyDescent="0.45">
      <c r="B75" s="8"/>
      <c r="N75" s="12"/>
      <c r="AI75" s="62"/>
      <c r="AJ75" s="62"/>
    </row>
    <row r="76" spans="2:49" x14ac:dyDescent="0.45">
      <c r="B76" s="8"/>
      <c r="C76" s="6" t="s">
        <v>82</v>
      </c>
      <c r="N76" s="12"/>
      <c r="AI76" s="62"/>
      <c r="AJ76" s="62"/>
    </row>
    <row r="77" spans="2:49" x14ac:dyDescent="0.45">
      <c r="B77" s="8"/>
      <c r="C77" s="18" t="s">
        <v>83</v>
      </c>
      <c r="D77" s="110">
        <f>F60</f>
        <v>0</v>
      </c>
      <c r="E77" s="110"/>
      <c r="F77" s="6" t="s">
        <v>15</v>
      </c>
      <c r="N77" s="12"/>
      <c r="AI77" s="62"/>
      <c r="AJ77" s="62"/>
    </row>
    <row r="78" spans="2:49" x14ac:dyDescent="0.45">
      <c r="B78" s="8"/>
      <c r="C78" s="16"/>
      <c r="N78" s="12"/>
      <c r="AI78" s="62"/>
      <c r="AJ78" s="62"/>
    </row>
    <row r="79" spans="2:49" ht="15.75" customHeight="1" x14ac:dyDescent="0.45">
      <c r="B79" s="19"/>
      <c r="C79" s="123" t="s">
        <v>106</v>
      </c>
      <c r="D79" s="124"/>
      <c r="E79" s="125"/>
      <c r="F79" s="126"/>
      <c r="G79" s="127"/>
      <c r="H79" s="130" t="s">
        <v>16</v>
      </c>
      <c r="I79" s="131"/>
      <c r="J79" s="132" t="s">
        <v>19</v>
      </c>
      <c r="K79" s="133"/>
      <c r="L79" s="134"/>
      <c r="N79" s="12"/>
      <c r="AI79" s="62"/>
      <c r="AJ79" s="62"/>
    </row>
    <row r="80" spans="2:49" ht="15.75" customHeight="1" x14ac:dyDescent="0.45">
      <c r="B80" s="19"/>
      <c r="C80" s="123"/>
      <c r="D80" s="124"/>
      <c r="E80" s="128"/>
      <c r="F80" s="100"/>
      <c r="G80" s="129"/>
      <c r="H80" s="130"/>
      <c r="I80" s="131"/>
      <c r="J80" s="135"/>
      <c r="K80" s="136"/>
      <c r="L80" s="137"/>
      <c r="N80" s="12"/>
      <c r="AI80" s="62"/>
      <c r="AJ80" s="62"/>
    </row>
    <row r="81" spans="2:36" x14ac:dyDescent="0.45">
      <c r="B81" s="19"/>
      <c r="N81" s="12"/>
      <c r="AI81" s="62"/>
      <c r="AJ81" s="62"/>
    </row>
    <row r="82" spans="2:36" ht="15.75" thickBot="1" x14ac:dyDescent="0.5">
      <c r="B82" s="20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4"/>
      <c r="AI82" s="62"/>
      <c r="AJ82" s="62"/>
    </row>
    <row r="83" spans="2:36" ht="7.5" customHeight="1" x14ac:dyDescent="0.45">
      <c r="AI83" s="62"/>
      <c r="AJ83" s="62"/>
    </row>
    <row r="84" spans="2:36" hidden="1" x14ac:dyDescent="0.45">
      <c r="AI84" s="62"/>
      <c r="AJ84" s="62"/>
    </row>
    <row r="85" spans="2:36" hidden="1" x14ac:dyDescent="0.45">
      <c r="AI85" s="62"/>
      <c r="AJ85" s="62"/>
    </row>
    <row r="86" spans="2:36" hidden="1" x14ac:dyDescent="0.45">
      <c r="AI86" s="62"/>
      <c r="AJ86" s="62"/>
    </row>
    <row r="87" spans="2:36" hidden="1" x14ac:dyDescent="0.45">
      <c r="C87" s="90"/>
      <c r="AI87" s="62"/>
      <c r="AJ87" s="62"/>
    </row>
    <row r="88" spans="2:36" hidden="1" x14ac:dyDescent="0.45">
      <c r="AI88" s="62"/>
      <c r="AJ88" s="62"/>
    </row>
    <row r="89" spans="2:36" hidden="1" x14ac:dyDescent="0.45">
      <c r="AI89" s="62"/>
      <c r="AJ89" s="62"/>
    </row>
    <row r="90" spans="2:36" hidden="1" x14ac:dyDescent="0.45">
      <c r="AI90" s="62"/>
      <c r="AJ90" s="62"/>
    </row>
    <row r="91" spans="2:36" hidden="1" x14ac:dyDescent="0.45">
      <c r="AI91" s="62"/>
      <c r="AJ91" s="62"/>
    </row>
  </sheetData>
  <sheetProtection algorithmName="SHA-512" hashValue="m3XKbPdAxJMmZ/QNBvayEHDGJiFPS1I8O71Onmsez7o0Ll/YImuPMc1SWbugkSNae29py35suZgXigVEg986zg==" saltValue="OQ3v806NnIb8TxgvZasdjg==" spinCount="100000" sheet="1" selectLockedCells="1"/>
  <dataConsolidate/>
  <mergeCells count="57">
    <mergeCell ref="E64:H64"/>
    <mergeCell ref="D3:L4"/>
    <mergeCell ref="E68:F68"/>
    <mergeCell ref="E66:J66"/>
    <mergeCell ref="F35:G35"/>
    <mergeCell ref="D35:E35"/>
    <mergeCell ref="C8:M8"/>
    <mergeCell ref="C47:M47"/>
    <mergeCell ref="C32:M32"/>
    <mergeCell ref="I34:M35"/>
    <mergeCell ref="D34:H34"/>
    <mergeCell ref="F59:G59"/>
    <mergeCell ref="C36:C42"/>
    <mergeCell ref="D36:E42"/>
    <mergeCell ref="F36:G42"/>
    <mergeCell ref="C34:C35"/>
    <mergeCell ref="C79:D80"/>
    <mergeCell ref="E79:G80"/>
    <mergeCell ref="H79:I80"/>
    <mergeCell ref="J79:L80"/>
    <mergeCell ref="C74:M74"/>
    <mergeCell ref="K72:L72"/>
    <mergeCell ref="D77:E77"/>
    <mergeCell ref="K71:L71"/>
    <mergeCell ref="D71:I71"/>
    <mergeCell ref="E25:F25"/>
    <mergeCell ref="H25:J25"/>
    <mergeCell ref="E26:J26"/>
    <mergeCell ref="H36:H42"/>
    <mergeCell ref="C44:M44"/>
    <mergeCell ref="C49:M49"/>
    <mergeCell ref="E67:F67"/>
    <mergeCell ref="E65:J65"/>
    <mergeCell ref="K54:M54"/>
    <mergeCell ref="C70:M70"/>
    <mergeCell ref="D72:E72"/>
    <mergeCell ref="G72:I72"/>
    <mergeCell ref="F55:G55"/>
    <mergeCell ref="F58:G58"/>
    <mergeCell ref="C62:M62"/>
    <mergeCell ref="F60:G60"/>
    <mergeCell ref="F57:G57"/>
    <mergeCell ref="E12:F12"/>
    <mergeCell ref="C10:M10"/>
    <mergeCell ref="E16:F16"/>
    <mergeCell ref="J16:K16"/>
    <mergeCell ref="E18:F18"/>
    <mergeCell ref="J18:K18"/>
    <mergeCell ref="E22:K22"/>
    <mergeCell ref="E20:K20"/>
    <mergeCell ref="E14:K14"/>
    <mergeCell ref="F54:G54"/>
    <mergeCell ref="F52:K52"/>
    <mergeCell ref="E30:J30"/>
    <mergeCell ref="E28:G28"/>
    <mergeCell ref="E24:F24"/>
    <mergeCell ref="H24:J24"/>
  </mergeCells>
  <conditionalFormatting sqref="E28:G28">
    <cfRule type="expression" dxfId="11" priority="1" stopIfTrue="1">
      <formula>$E$28="Please Select"</formula>
    </cfRule>
  </conditionalFormatting>
  <conditionalFormatting sqref="E64:H64">
    <cfRule type="expression" dxfId="10" priority="16" stopIfTrue="1">
      <formula>$E$64="Please Select"</formula>
    </cfRule>
  </conditionalFormatting>
  <conditionalFormatting sqref="F54:G54">
    <cfRule type="expression" dxfId="9" priority="17" stopIfTrue="1">
      <formula>$F$54="Please Select"</formula>
    </cfRule>
  </conditionalFormatting>
  <conditionalFormatting sqref="F55:G55">
    <cfRule type="expression" dxfId="8" priority="5" stopIfTrue="1">
      <formula>$F$55="Please Select"</formula>
    </cfRule>
  </conditionalFormatting>
  <conditionalFormatting sqref="F52:K52">
    <cfRule type="expression" dxfId="7" priority="18" stopIfTrue="1">
      <formula>$F$52="Please Select"</formula>
    </cfRule>
  </conditionalFormatting>
  <conditionalFormatting sqref="H54">
    <cfRule type="expression" dxfId="6" priority="9" stopIfTrue="1">
      <formula>$F$54="Yes"</formula>
    </cfRule>
  </conditionalFormatting>
  <conditionalFormatting sqref="H55">
    <cfRule type="expression" dxfId="5" priority="6" stopIfTrue="1">
      <formula>$F$55="Yes"</formula>
    </cfRule>
  </conditionalFormatting>
  <conditionalFormatting sqref="I54">
    <cfRule type="expression" dxfId="4" priority="3" stopIfTrue="1">
      <formula>$F$54="Yes"</formula>
    </cfRule>
  </conditionalFormatting>
  <conditionalFormatting sqref="I55">
    <cfRule type="expression" dxfId="3" priority="2" stopIfTrue="1">
      <formula>$F$55="Yes"</formula>
    </cfRule>
  </conditionalFormatting>
  <conditionalFormatting sqref="K54">
    <cfRule type="expression" dxfId="2" priority="15" stopIfTrue="1">
      <formula>$K$54="Please Select"</formula>
    </cfRule>
  </conditionalFormatting>
  <conditionalFormatting sqref="K56:K58">
    <cfRule type="expression" dxfId="1" priority="19" stopIfTrue="1">
      <formula>(($K$58*12)+$L$58)&lt;=5</formula>
    </cfRule>
  </conditionalFormatting>
  <conditionalFormatting sqref="L58">
    <cfRule type="expression" dxfId="0" priority="13" stopIfTrue="1">
      <formula>(L58+(12*$K$58))&lt;=5</formula>
    </cfRule>
  </conditionalFormatting>
  <dataValidations xWindow="735" yWindow="455" count="4">
    <dataValidation type="list" allowBlank="1" showInputMessage="1" showErrorMessage="1" sqref="E64" xr:uid="{00000000-0002-0000-0000-000000000000}">
      <formula1>"Please Select,Visa, Master Card, America Express"</formula1>
    </dataValidation>
    <dataValidation type="list" allowBlank="1" showInputMessage="1" showErrorMessage="1" sqref="F54:G55" xr:uid="{00000000-0002-0000-0000-000001000000}">
      <formula1>"Please Select, Yes, No"</formula1>
    </dataValidation>
    <dataValidation type="whole" operator="greaterThan" allowBlank="1" showInputMessage="1" showErrorMessage="1" sqref="K56:K58" xr:uid="{00000000-0002-0000-0000-000004000000}">
      <formula1>-1</formula1>
    </dataValidation>
    <dataValidation type="list" allowBlank="1" showInputMessage="1" showErrorMessage="1" sqref="E28:G28" xr:uid="{00000000-0002-0000-0000-000005000000}">
      <formula1>"Please Select,MS Office 2007,MS Office 2010 or newer"</formula1>
    </dataValidation>
  </dataValidations>
  <pageMargins left="0.7" right="0.7" top="0.75" bottom="0.75" header="0.3" footer="0.3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35" yWindow="455" count="2">
        <x14:dataValidation type="list" allowBlank="1" showInputMessage="1" showErrorMessage="1" xr:uid="{00000000-0002-0000-0000-000002000000}">
          <x14:formula1>
            <xm:f>Sheet1!$C$36:$C$50</xm:f>
          </x14:formula1>
          <xm:sqref>K54:M54</xm:sqref>
        </x14:dataValidation>
        <x14:dataValidation type="whole" operator="greaterThan" allowBlank="1" showInputMessage="1" showErrorMessage="1" promptTitle="Please note" prompt="Minimum Subscription period is 6 months" xr:uid="{00000000-0002-0000-0000-000003000000}">
          <x14:formula1>
            <xm:f>Sheet1!B28</xm:f>
          </x14:formula1>
          <xm:sqref>L58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99BB-5525-427F-8504-58A9A4690C1E}">
  <dimension ref="A2:H52"/>
  <sheetViews>
    <sheetView topLeftCell="A12" workbookViewId="0">
      <selection activeCell="G50" sqref="G50"/>
    </sheetView>
  </sheetViews>
  <sheetFormatPr defaultRowHeight="14.25" x14ac:dyDescent="0.45"/>
  <cols>
    <col min="1" max="1" width="12.59765625" style="62" customWidth="1"/>
    <col min="2" max="2" width="20.3984375" style="62" customWidth="1"/>
    <col min="3" max="3" width="32.86328125" style="62" customWidth="1"/>
    <col min="4" max="4" width="8.1328125" style="62" customWidth="1"/>
    <col min="5" max="5" width="9.59765625" style="62" customWidth="1"/>
    <col min="6" max="6" width="17.265625" style="62" customWidth="1"/>
    <col min="7" max="7" width="22.86328125" style="6" customWidth="1"/>
    <col min="8" max="8" width="16.265625" style="6" customWidth="1"/>
  </cols>
  <sheetData>
    <row r="2" spans="2:8" x14ac:dyDescent="0.45">
      <c r="C2" s="67"/>
      <c r="D2" s="68"/>
    </row>
    <row r="8" spans="2:8" x14ac:dyDescent="0.45">
      <c r="C8" s="69" t="s">
        <v>57</v>
      </c>
      <c r="D8" s="69" t="s">
        <v>56</v>
      </c>
      <c r="E8" s="69" t="s">
        <v>58</v>
      </c>
      <c r="F8" s="69" t="s">
        <v>66</v>
      </c>
    </row>
    <row r="9" spans="2:8" x14ac:dyDescent="0.45">
      <c r="B9" s="62" t="s">
        <v>59</v>
      </c>
      <c r="C9" s="69">
        <f>IF(Form!K58+TRUNC(Form!L58/12)&gt;=1,2,1)</f>
        <v>1</v>
      </c>
      <c r="D9" s="69">
        <f>IF(Form!F52="FAT Advanced Plus Branding Customization",3,IF(Form!F52="FAT Advanced Version",2,IF(Form!F52="Please Select",0,1)))</f>
        <v>1</v>
      </c>
      <c r="E9" s="69">
        <f>IF(OR(AND(Form!F54="Yes",Form!I54&lt;&gt;""),AND(Form!F55="Yes",Form!I55&lt;&gt;"")),2,1)</f>
        <v>1</v>
      </c>
      <c r="F9" s="69">
        <f>IF(Form!F52="FAT Advanced Plus Branding Customization",2,IF(Form!F52="FAT Advanced Version",2,IF(Form!F52="Please Select",0,1)))</f>
        <v>1</v>
      </c>
    </row>
    <row r="10" spans="2:8" x14ac:dyDescent="0.45">
      <c r="B10" s="62" t="s">
        <v>59</v>
      </c>
      <c r="C10" s="70">
        <f>D9*10+E9+C9*100</f>
        <v>111</v>
      </c>
    </row>
    <row r="12" spans="2:8" x14ac:dyDescent="0.45">
      <c r="C12" s="71">
        <v>131</v>
      </c>
      <c r="D12" s="72">
        <f>D13</f>
        <v>0</v>
      </c>
      <c r="E12" s="62">
        <v>1</v>
      </c>
      <c r="F12" s="62">
        <v>9.9499999999999993</v>
      </c>
    </row>
    <row r="13" spans="2:8" x14ac:dyDescent="0.45">
      <c r="C13" s="73">
        <v>231</v>
      </c>
      <c r="D13" s="74">
        <f>Form!D50</f>
        <v>0</v>
      </c>
    </row>
    <row r="14" spans="2:8" x14ac:dyDescent="0.45">
      <c r="C14" s="73">
        <v>132</v>
      </c>
      <c r="D14" s="74">
        <f>Form!F50</f>
        <v>0</v>
      </c>
    </row>
    <row r="15" spans="2:8" x14ac:dyDescent="0.45">
      <c r="C15" s="73"/>
      <c r="D15" s="74"/>
    </row>
    <row r="16" spans="2:8" x14ac:dyDescent="0.45">
      <c r="C16" s="73"/>
      <c r="D16" s="74"/>
      <c r="G16" s="6" t="s">
        <v>91</v>
      </c>
      <c r="H16" s="91">
        <f>Form!K56</f>
        <v>0</v>
      </c>
    </row>
    <row r="17" spans="2:8" x14ac:dyDescent="0.45">
      <c r="C17" s="73"/>
      <c r="D17" s="74"/>
      <c r="G17" s="6" t="s">
        <v>92</v>
      </c>
      <c r="H17" s="91">
        <f>VLOOKUP(C10,C12:D28,2,FALSE)</f>
        <v>55</v>
      </c>
    </row>
    <row r="18" spans="2:8" x14ac:dyDescent="0.45">
      <c r="C18" s="75">
        <v>232</v>
      </c>
      <c r="D18" s="74">
        <f>Form!H50</f>
        <v>0</v>
      </c>
      <c r="G18" s="6" t="s">
        <v>93</v>
      </c>
      <c r="H18" s="91" t="str">
        <f>IF(H16&gt;=4,"Y","N")</f>
        <v>N</v>
      </c>
    </row>
    <row r="19" spans="2:8" x14ac:dyDescent="0.45">
      <c r="C19" s="75">
        <v>130</v>
      </c>
      <c r="D19" s="76">
        <v>0</v>
      </c>
      <c r="G19" s="6" t="s">
        <v>94</v>
      </c>
      <c r="H19" s="91">
        <f>IF(H18="Y",H17*0.25,0)</f>
        <v>0</v>
      </c>
    </row>
    <row r="20" spans="2:8" x14ac:dyDescent="0.45">
      <c r="C20" s="77">
        <v>230</v>
      </c>
      <c r="D20" s="78">
        <v>0</v>
      </c>
      <c r="G20" s="6" t="s">
        <v>95</v>
      </c>
      <c r="H20" s="91">
        <f>H16*(H17-H19)</f>
        <v>0</v>
      </c>
    </row>
    <row r="21" spans="2:8" x14ac:dyDescent="0.45">
      <c r="C21" s="77">
        <v>220</v>
      </c>
      <c r="D21" s="78">
        <v>0</v>
      </c>
      <c r="H21" s="91"/>
    </row>
    <row r="22" spans="2:8" x14ac:dyDescent="0.45">
      <c r="C22" s="71">
        <v>111</v>
      </c>
      <c r="D22" s="79">
        <f>Form!D36</f>
        <v>55</v>
      </c>
      <c r="G22" s="6" t="s">
        <v>96</v>
      </c>
      <c r="H22" s="91">
        <f>+Form!K57</f>
        <v>0</v>
      </c>
    </row>
    <row r="23" spans="2:8" x14ac:dyDescent="0.45">
      <c r="C23" s="73">
        <v>211</v>
      </c>
      <c r="D23" s="80">
        <f>D22</f>
        <v>55</v>
      </c>
      <c r="G23" s="6" t="s">
        <v>97</v>
      </c>
      <c r="H23" s="91">
        <f>F12</f>
        <v>9.9499999999999993</v>
      </c>
    </row>
    <row r="24" spans="2:8" x14ac:dyDescent="0.45">
      <c r="C24" s="73">
        <v>112</v>
      </c>
      <c r="D24" s="80">
        <f>Form!F36</f>
        <v>49.35</v>
      </c>
      <c r="G24" s="6" t="s">
        <v>95</v>
      </c>
      <c r="H24" s="91">
        <f>H22*H23</f>
        <v>0</v>
      </c>
    </row>
    <row r="25" spans="2:8" x14ac:dyDescent="0.45">
      <c r="C25" s="73"/>
      <c r="D25" s="80"/>
      <c r="H25" s="81"/>
    </row>
    <row r="26" spans="2:8" x14ac:dyDescent="0.45">
      <c r="B26" s="69" t="s">
        <v>60</v>
      </c>
      <c r="C26" s="75">
        <v>212</v>
      </c>
      <c r="D26" s="80">
        <f>Form!H36</f>
        <v>40.86</v>
      </c>
      <c r="G26" s="6" t="s">
        <v>98</v>
      </c>
      <c r="H26" s="92">
        <f>H24+H20</f>
        <v>0</v>
      </c>
    </row>
    <row r="27" spans="2:8" x14ac:dyDescent="0.45">
      <c r="B27" s="69">
        <v>5</v>
      </c>
      <c r="C27" s="75">
        <v>110</v>
      </c>
      <c r="D27" s="76">
        <v>0</v>
      </c>
      <c r="G27" s="6" t="s">
        <v>99</v>
      </c>
      <c r="H27" s="81">
        <f>(Form!K58*12)+Form!L58</f>
        <v>0</v>
      </c>
    </row>
    <row r="28" spans="2:8" x14ac:dyDescent="0.45">
      <c r="B28" s="83">
        <f>IF(Form!K58&lt;=0, 5, -1)</f>
        <v>5</v>
      </c>
      <c r="C28" s="77">
        <v>210</v>
      </c>
      <c r="D28" s="78">
        <v>0</v>
      </c>
    </row>
    <row r="29" spans="2:8" x14ac:dyDescent="0.45">
      <c r="D29" s="84"/>
    </row>
    <row r="30" spans="2:8" x14ac:dyDescent="0.45">
      <c r="H30" s="81"/>
    </row>
    <row r="31" spans="2:8" x14ac:dyDescent="0.45">
      <c r="H31" s="81"/>
    </row>
    <row r="32" spans="2:8" x14ac:dyDescent="0.45">
      <c r="H32" s="81"/>
    </row>
    <row r="33" spans="3:8" x14ac:dyDescent="0.45">
      <c r="C33" s="62">
        <f>Form!K58</f>
        <v>0</v>
      </c>
      <c r="D33" s="62">
        <f>Form!L58</f>
        <v>0</v>
      </c>
      <c r="H33" s="81"/>
    </row>
    <row r="34" spans="3:8" x14ac:dyDescent="0.45">
      <c r="C34" s="62">
        <f>IF(Form!K58=0,Form!L58,IF(Form!K58&gt;0,Form!K58*12+Form!L58,0))</f>
        <v>0</v>
      </c>
      <c r="H34" s="81"/>
    </row>
    <row r="35" spans="3:8" x14ac:dyDescent="0.45">
      <c r="H35" s="81"/>
    </row>
    <row r="36" spans="3:8" x14ac:dyDescent="0.45">
      <c r="C36" s="62" t="s">
        <v>5</v>
      </c>
      <c r="D36" s="85" t="s">
        <v>41</v>
      </c>
      <c r="E36" s="86" t="s">
        <v>63</v>
      </c>
    </row>
    <row r="37" spans="3:8" x14ac:dyDescent="0.45">
      <c r="C37" s="62" t="s">
        <v>39</v>
      </c>
      <c r="D37" s="85">
        <v>0</v>
      </c>
      <c r="E37" s="86" t="s">
        <v>63</v>
      </c>
    </row>
    <row r="38" spans="3:8" x14ac:dyDescent="0.45">
      <c r="C38" s="87" t="s">
        <v>27</v>
      </c>
      <c r="D38" s="88">
        <v>0.05</v>
      </c>
      <c r="E38" s="86" t="s">
        <v>42</v>
      </c>
    </row>
    <row r="39" spans="3:8" x14ac:dyDescent="0.45">
      <c r="C39" s="87" t="s">
        <v>28</v>
      </c>
      <c r="D39" s="88">
        <v>0.05</v>
      </c>
      <c r="E39" s="86" t="s">
        <v>42</v>
      </c>
    </row>
    <row r="40" spans="3:8" x14ac:dyDescent="0.45">
      <c r="C40" s="87" t="s">
        <v>29</v>
      </c>
      <c r="D40" s="88">
        <v>0.05</v>
      </c>
      <c r="E40" s="86" t="s">
        <v>42</v>
      </c>
    </row>
    <row r="41" spans="3:8" x14ac:dyDescent="0.45">
      <c r="C41" s="87" t="s">
        <v>30</v>
      </c>
      <c r="D41" s="88">
        <v>0.05</v>
      </c>
      <c r="E41" s="86" t="s">
        <v>42</v>
      </c>
    </row>
    <row r="42" spans="3:8" x14ac:dyDescent="0.45">
      <c r="C42" s="87" t="s">
        <v>31</v>
      </c>
      <c r="D42" s="88">
        <v>0.05</v>
      </c>
      <c r="E42" s="86" t="s">
        <v>42</v>
      </c>
    </row>
    <row r="43" spans="3:8" x14ac:dyDescent="0.45">
      <c r="C43" s="87" t="s">
        <v>32</v>
      </c>
      <c r="D43" s="88">
        <v>0.05</v>
      </c>
      <c r="E43" s="86" t="s">
        <v>42</v>
      </c>
    </row>
    <row r="44" spans="3:8" x14ac:dyDescent="0.45">
      <c r="C44" s="87" t="s">
        <v>33</v>
      </c>
      <c r="D44" s="88">
        <v>0.05</v>
      </c>
      <c r="E44" s="86" t="s">
        <v>42</v>
      </c>
    </row>
    <row r="45" spans="3:8" x14ac:dyDescent="0.45">
      <c r="C45" s="87" t="s">
        <v>34</v>
      </c>
      <c r="D45" s="88">
        <v>0.05</v>
      </c>
      <c r="E45" s="86" t="s">
        <v>42</v>
      </c>
    </row>
    <row r="46" spans="3:8" x14ac:dyDescent="0.45">
      <c r="C46" s="87" t="s">
        <v>35</v>
      </c>
      <c r="D46" s="88">
        <v>0.05</v>
      </c>
      <c r="E46" s="86" t="s">
        <v>42</v>
      </c>
    </row>
    <row r="47" spans="3:8" x14ac:dyDescent="0.45">
      <c r="C47" s="87" t="s">
        <v>36</v>
      </c>
      <c r="D47" s="88">
        <v>0.05</v>
      </c>
      <c r="E47" s="86" t="s">
        <v>42</v>
      </c>
    </row>
    <row r="48" spans="3:8" x14ac:dyDescent="0.45">
      <c r="C48" s="87" t="s">
        <v>37</v>
      </c>
      <c r="D48" s="88">
        <v>0.05</v>
      </c>
      <c r="E48" s="86" t="s">
        <v>42</v>
      </c>
    </row>
    <row r="49" spans="3:5" x14ac:dyDescent="0.45">
      <c r="C49" s="87" t="s">
        <v>38</v>
      </c>
      <c r="D49" s="88">
        <v>0.05</v>
      </c>
      <c r="E49" s="86" t="s">
        <v>42</v>
      </c>
    </row>
    <row r="50" spans="3:5" x14ac:dyDescent="0.45">
      <c r="C50" s="62" t="s">
        <v>55</v>
      </c>
      <c r="D50" s="88">
        <v>0.05</v>
      </c>
      <c r="E50" s="86" t="s">
        <v>42</v>
      </c>
    </row>
    <row r="52" spans="3:5" x14ac:dyDescent="0.45">
      <c r="C52" s="83">
        <f>VLOOKUP(Form!K54,C36:D50,2,FALSE)</f>
        <v>0</v>
      </c>
      <c r="E52" s="89" t="str">
        <f>VLOOKUP(Form!K54,C36:E50,3,FALSE)</f>
        <v>0% GST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</vt:lpstr>
      <vt:lpstr>Sheet1</vt:lpstr>
      <vt:lpstr>Duration</vt:lpstr>
      <vt:lpstr>Monthly_price</vt:lpstr>
      <vt:lpstr>Form!OLE_LINK1</vt:lpstr>
      <vt:lpstr>Please_Select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harry.wang</dc:creator>
  <cp:lastModifiedBy>Baptiste Decarreau</cp:lastModifiedBy>
  <cp:lastPrinted>2012-12-11T23:33:44Z</cp:lastPrinted>
  <dcterms:created xsi:type="dcterms:W3CDTF">2011-08-30T20:57:57Z</dcterms:created>
  <dcterms:modified xsi:type="dcterms:W3CDTF">2024-10-09T09:48:06Z</dcterms:modified>
</cp:coreProperties>
</file>