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AT\Pricing Forms\"/>
    </mc:Choice>
  </mc:AlternateContent>
  <xr:revisionPtr revIDLastSave="0" documentId="13_ncr:1_{F402D818-5231-41CA-AF8A-A8B4A685C9C8}" xr6:coauthVersionLast="47" xr6:coauthVersionMax="47" xr10:uidLastSave="{00000000-0000-0000-0000-000000000000}"/>
  <workbookProtection workbookAlgorithmName="SHA-512" workbookHashValue="ctQTIyM30wVhK4VYyqxiPnewH+gdKMwSB50j9mTIjE/W5Zlg3KmcwuhkR8146kCMgBfv0awfpFf0TTMbTyPNUg==" workbookSaltValue="MQax3FTuvEdOxQw8dYA7mA==" workbookSpinCount="100000" lockStructure="1"/>
  <bookViews>
    <workbookView xWindow="-98" yWindow="-98" windowWidth="28996" windowHeight="16800" xr2:uid="{00000000-000D-0000-FFFF-FFFF00000000}"/>
  </bookViews>
  <sheets>
    <sheet name="Form" sheetId="2" r:id="rId1"/>
    <sheet name="Sheet1" sheetId="3" state="hidden" r:id="rId2"/>
  </sheets>
  <definedNames>
    <definedName name="Duration">Sheet1!$G$28</definedName>
    <definedName name="Monthly_price">Sheet1!$G$27</definedName>
    <definedName name="OLE_LINK1" localSheetId="0">Form!$D$19</definedName>
    <definedName name="OLE_LINK1" localSheetId="1">Form!$D$19</definedName>
    <definedName name="Please_Select">Form!$Q$40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G25" i="3" l="1"/>
  <c r="G24" i="3"/>
  <c r="G26" i="3" s="1"/>
  <c r="G19" i="3"/>
  <c r="G21" i="3" s="1"/>
  <c r="C9" i="3"/>
  <c r="F9" i="3"/>
  <c r="D9" i="3"/>
  <c r="D26" i="3"/>
  <c r="D24" i="3"/>
  <c r="E9" i="3"/>
  <c r="D29" i="3" l="1"/>
  <c r="E55" i="3" l="1"/>
  <c r="H45" i="2" s="1"/>
  <c r="C55" i="3"/>
  <c r="C37" i="3"/>
  <c r="D36" i="3"/>
  <c r="C36" i="3"/>
  <c r="B31" i="3"/>
  <c r="D25" i="3"/>
  <c r="D21" i="3"/>
  <c r="D18" i="3"/>
  <c r="D19" i="3" s="1"/>
  <c r="D15" i="3"/>
  <c r="H46" i="2"/>
  <c r="K47" i="2"/>
  <c r="D20" i="3"/>
  <c r="D13" i="3"/>
  <c r="D12" i="3" s="1"/>
  <c r="D14" i="3"/>
  <c r="C10" i="3" l="1"/>
  <c r="G20" i="3" s="1"/>
  <c r="G22" i="3" l="1"/>
  <c r="G23" i="3" s="1"/>
  <c r="G27" i="3" s="1"/>
  <c r="F44" i="2" s="1"/>
  <c r="F46" i="2"/>
  <c r="H44" i="2" l="1"/>
  <c r="F45" i="2"/>
  <c r="F47" i="2" s="1"/>
  <c r="D64" i="2" s="1"/>
</calcChain>
</file>

<file path=xl/sharedStrings.xml><?xml version="1.0" encoding="utf-8"?>
<sst xmlns="http://schemas.openxmlformats.org/spreadsheetml/2006/main" count="117" uniqueCount="99">
  <si>
    <t>FAT Version</t>
  </si>
  <si>
    <t>Materials Included in the Package</t>
  </si>
  <si>
    <t>Most Probable Selling Price Report (MPSP)</t>
  </si>
  <si>
    <t>Confidential Business Profile (CBP)</t>
  </si>
  <si>
    <t>Please Select</t>
  </si>
  <si>
    <t>Credit Card Information</t>
  </si>
  <si>
    <t>Credit Card Type</t>
  </si>
  <si>
    <t>Credit Card Number:</t>
  </si>
  <si>
    <t>Card Identification Number</t>
  </si>
  <si>
    <t>Cardholder's Name:</t>
  </si>
  <si>
    <t>Credit Card Billing Address</t>
  </si>
  <si>
    <t xml:space="preserve">Address Line </t>
  </si>
  <si>
    <t xml:space="preserve">City </t>
  </si>
  <si>
    <t>Authorization</t>
  </si>
  <si>
    <t xml:space="preserve"> to the above listed card.  </t>
  </si>
  <si>
    <t>Date</t>
  </si>
  <si>
    <r>
      <t>|</t>
    </r>
    <r>
      <rPr>
        <b/>
        <sz val="11"/>
        <color indexed="8"/>
        <rFont val="Arial"/>
        <family val="2"/>
      </rPr>
      <t>Tel</t>
    </r>
    <r>
      <rPr>
        <sz val="11"/>
        <color indexed="8"/>
        <rFont val="Arial"/>
        <family val="2"/>
      </rPr>
      <t>| 604.696.6111</t>
    </r>
  </si>
  <si>
    <t>Phone Number:</t>
  </si>
  <si>
    <t>DD/MM/YYYY</t>
  </si>
  <si>
    <t>Year</t>
  </si>
  <si>
    <t>Months</t>
  </si>
  <si>
    <t>Expiry Date:</t>
  </si>
  <si>
    <t>(From Back of Card)</t>
  </si>
  <si>
    <t>Country</t>
  </si>
  <si>
    <t xml:space="preserve">Alberta </t>
  </si>
  <si>
    <t xml:space="preserve">British Columbia </t>
  </si>
  <si>
    <t>Manitoba</t>
  </si>
  <si>
    <t>New Brunswick</t>
  </si>
  <si>
    <t xml:space="preserve">Newfoundland and Labrador </t>
  </si>
  <si>
    <t xml:space="preserve">Northwest Territories </t>
  </si>
  <si>
    <t xml:space="preserve">Nova Scotia </t>
  </si>
  <si>
    <t>Nunavut</t>
  </si>
  <si>
    <t xml:space="preserve">Ontario </t>
  </si>
  <si>
    <t>Prince Edward Island</t>
  </si>
  <si>
    <t xml:space="preserve">Saskatchewan </t>
  </si>
  <si>
    <t xml:space="preserve">Yukon </t>
  </si>
  <si>
    <t>Not In Canada</t>
  </si>
  <si>
    <t>N/A</t>
  </si>
  <si>
    <t>5% GST</t>
  </si>
  <si>
    <t xml:space="preserve">Customer Information </t>
  </si>
  <si>
    <t>Name</t>
  </si>
  <si>
    <t xml:space="preserve">First Name </t>
  </si>
  <si>
    <t>Last Name</t>
  </si>
  <si>
    <t xml:space="preserve">Ordering Information </t>
  </si>
  <si>
    <t>Quebec</t>
  </si>
  <si>
    <t>Version</t>
  </si>
  <si>
    <t>IBBA &gt;1yr</t>
  </si>
  <si>
    <t>IBBA?</t>
  </si>
  <si>
    <t>Result in Code</t>
  </si>
  <si>
    <t>Minimum months - 1</t>
  </si>
  <si>
    <t>0% GST</t>
  </si>
  <si>
    <t xml:space="preserve">Financial Analysis Tool (FAT) License Renewal Form </t>
  </si>
  <si>
    <t>Please complete the form then print it and sign it, before faxing or scanning and emailing back to us - unless you have the ability to insert an electronic signature.</t>
  </si>
  <si>
    <t>Business/Company Name:</t>
  </si>
  <si>
    <r>
      <t>|</t>
    </r>
    <r>
      <rPr>
        <b/>
        <sz val="11"/>
        <color indexed="8"/>
        <rFont val="Arial"/>
        <family val="2"/>
      </rPr>
      <t xml:space="preserve">Email|  </t>
    </r>
    <r>
      <rPr>
        <sz val="11"/>
        <color indexed="8"/>
        <rFont val="Arial"/>
        <family val="2"/>
      </rPr>
      <t xml:space="preserve"> info@fat-software.com</t>
    </r>
  </si>
  <si>
    <t>Number of Licenses:</t>
  </si>
  <si>
    <t>Add more comp?</t>
  </si>
  <si>
    <t>FAT Customization Quotes Available Upon Request</t>
  </si>
  <si>
    <t xml:space="preserve">PRICE (USD) </t>
  </si>
  <si>
    <t>Receive a 25% discount if you buy 4 or more Desktop Licenses</t>
  </si>
  <si>
    <t>Most Probable Selling Price Report with Property (MPSP)</t>
  </si>
  <si>
    <t>Financial Analysis Questionnaire (FAQ)</t>
  </si>
  <si>
    <t>Are you a member of the Sunbelt Network:</t>
  </si>
  <si>
    <t>Membership No:</t>
  </si>
  <si>
    <t>Brokerage Name:</t>
  </si>
  <si>
    <t>Financial Analysis Tool (FAT)</t>
  </si>
  <si>
    <t xml:space="preserve">I, the designated cardholder of the above listed credit card, authorize PM&amp;A Investments Ltd. to charge </t>
  </si>
  <si>
    <t>the amount of USD</t>
  </si>
  <si>
    <t>Confidential Information Memorandum (CIM)</t>
  </si>
  <si>
    <t>Province/State</t>
  </si>
  <si>
    <t>Post Code/ Zip Code</t>
  </si>
  <si>
    <t>Main lincenses</t>
  </si>
  <si>
    <t>price per license</t>
  </si>
  <si>
    <t>Qualifies for disc.</t>
  </si>
  <si>
    <t>Discount</t>
  </si>
  <si>
    <t>Monthly price</t>
  </si>
  <si>
    <t>Secondary license</t>
  </si>
  <si>
    <t>secondary license price</t>
  </si>
  <si>
    <t>Monthly cost</t>
  </si>
  <si>
    <t>Total price</t>
  </si>
  <si>
    <t>Financial Analyst Tool v4.5</t>
  </si>
  <si>
    <t>v4.5</t>
  </si>
  <si>
    <t>Duration(Month)</t>
  </si>
  <si>
    <t xml:space="preserve">Signature of subscriber: </t>
  </si>
  <si>
    <t>Are you a IBBA or M&amp;AS Member:</t>
  </si>
  <si>
    <t>I hereby order the following:</t>
  </si>
  <si>
    <t xml:space="preserve">Enter your 11 digit key (available when opening any FAT file within 14 days of expiry): </t>
  </si>
  <si>
    <t>Regular Monthly License Fee 
Minimum 6 months</t>
  </si>
  <si>
    <t>IBBA &amp; M&amp;AS Members and Sunbelt
Minimum 6 months</t>
  </si>
  <si>
    <t>IBBA &amp; M&amp;AS Members and Sunbelt
12 months</t>
  </si>
  <si>
    <t xml:space="preserve">  Secondary Laptop is an additional $9.95 per Month (Limit 1 per Desktop license)</t>
  </si>
  <si>
    <t>Please note that IBBA and M&amp;AS members and Sunbelt Business Brokers are eligible for special pricing</t>
  </si>
  <si>
    <t>Number of Secondary Laptops:</t>
  </si>
  <si>
    <t>Subscription Period:</t>
  </si>
  <si>
    <t>Province/ State:</t>
  </si>
  <si>
    <t>Total:</t>
  </si>
  <si>
    <t xml:space="preserve"> USD Price:</t>
  </si>
  <si>
    <t>GST:</t>
  </si>
  <si>
    <t>PST: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</si>
</sst>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000000"/>
      <name val="Verdana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i/>
      <sz val="10"/>
      <color rgb="FFFF0000"/>
      <name val="Arial"/>
      <family val="2"/>
    </font>
    <font>
      <b/>
      <u/>
      <sz val="12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6">
    <xf numFmtId="0" fontId="0" fillId="0" borderId="0" xfId="0"/>
    <xf numFmtId="0" fontId="6" fillId="0" borderId="0" xfId="0" applyFont="1"/>
    <xf numFmtId="8" fontId="6" fillId="0" borderId="0" xfId="0" applyNumberFormat="1" applyFont="1"/>
    <xf numFmtId="1" fontId="6" fillId="0" borderId="0" xfId="0" applyNumberFormat="1" applyFont="1" applyAlignment="1">
      <alignment horizontal="right"/>
    </xf>
    <xf numFmtId="1" fontId="6" fillId="0" borderId="0" xfId="0" applyNumberFormat="1" applyFont="1"/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12" fillId="3" borderId="0" xfId="0" applyFont="1" applyFill="1"/>
    <xf numFmtId="9" fontId="12" fillId="3" borderId="0" xfId="0" applyNumberFormat="1" applyFont="1" applyFill="1" applyAlignment="1">
      <alignment horizontal="center"/>
    </xf>
    <xf numFmtId="9" fontId="6" fillId="0" borderId="0" xfId="0" applyNumberFormat="1" applyFont="1" applyAlignment="1">
      <alignment horizontal="center"/>
    </xf>
    <xf numFmtId="49" fontId="10" fillId="0" borderId="0" xfId="0" applyNumberFormat="1" applyFont="1"/>
    <xf numFmtId="1" fontId="6" fillId="0" borderId="11" xfId="0" applyNumberFormat="1" applyFont="1" applyBorder="1"/>
    <xf numFmtId="8" fontId="6" fillId="0" borderId="12" xfId="0" applyNumberFormat="1" applyFont="1" applyBorder="1"/>
    <xf numFmtId="1" fontId="6" fillId="0" borderId="13" xfId="0" applyNumberFormat="1" applyFont="1" applyBorder="1"/>
    <xf numFmtId="8" fontId="6" fillId="0" borderId="14" xfId="0" applyNumberFormat="1" applyFont="1" applyBorder="1"/>
    <xf numFmtId="0" fontId="6" fillId="0" borderId="13" xfId="0" applyFont="1" applyBorder="1"/>
    <xf numFmtId="0" fontId="6" fillId="0" borderId="15" xfId="0" applyFont="1" applyBorder="1"/>
    <xf numFmtId="44" fontId="6" fillId="0" borderId="14" xfId="1" applyFont="1" applyBorder="1"/>
    <xf numFmtId="44" fontId="6" fillId="0" borderId="16" xfId="1" applyFont="1" applyBorder="1"/>
    <xf numFmtId="44" fontId="6" fillId="0" borderId="12" xfId="1" applyFont="1" applyBorder="1"/>
    <xf numFmtId="8" fontId="6" fillId="0" borderId="12" xfId="1" applyNumberFormat="1" applyFont="1" applyBorder="1"/>
    <xf numFmtId="8" fontId="6" fillId="0" borderId="14" xfId="1" applyNumberFormat="1" applyFont="1" applyBorder="1"/>
    <xf numFmtId="0" fontId="6" fillId="0" borderId="10" xfId="0" applyFont="1" applyBorder="1"/>
    <xf numFmtId="44" fontId="6" fillId="0" borderId="0" xfId="1" applyFont="1" applyBorder="1"/>
    <xf numFmtId="0" fontId="6" fillId="4" borderId="0" xfId="0" applyFont="1" applyFill="1"/>
    <xf numFmtId="0" fontId="10" fillId="4" borderId="0" xfId="2" applyNumberFormat="1" applyFont="1" applyFill="1"/>
    <xf numFmtId="0" fontId="17" fillId="0" borderId="0" xfId="0" applyFont="1" applyAlignment="1">
      <alignment horizontal="left" indent="12"/>
    </xf>
    <xf numFmtId="0" fontId="20" fillId="0" borderId="0" xfId="0" applyFont="1"/>
    <xf numFmtId="0" fontId="6" fillId="0" borderId="10" xfId="0" applyFont="1" applyBorder="1" applyAlignment="1" applyProtection="1">
      <alignment horizontal="center" vertical="center"/>
      <protection locked="0"/>
    </xf>
    <xf numFmtId="8" fontId="0" fillId="0" borderId="0" xfId="0" applyNumberFormat="1"/>
    <xf numFmtId="0" fontId="9" fillId="0" borderId="0" xfId="0" applyFont="1" applyAlignment="1">
      <alignment horizontal="right"/>
    </xf>
    <xf numFmtId="0" fontId="7" fillId="0" borderId="4" xfId="0" applyFont="1" applyBorder="1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6" xfId="0" applyFont="1" applyBorder="1"/>
    <xf numFmtId="0" fontId="1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8" fontId="9" fillId="0" borderId="0" xfId="0" applyNumberFormat="1" applyFont="1" applyAlignment="1">
      <alignment horizontal="right" vertical="center"/>
    </xf>
    <xf numFmtId="0" fontId="6" fillId="0" borderId="5" xfId="0" applyFont="1" applyBorder="1"/>
    <xf numFmtId="0" fontId="6" fillId="0" borderId="0" xfId="0" applyFont="1" applyAlignment="1">
      <alignment horizontal="center"/>
    </xf>
    <xf numFmtId="0" fontId="6" fillId="0" borderId="7" xfId="0" applyFont="1" applyBorder="1"/>
    <xf numFmtId="0" fontId="6" fillId="0" borderId="4" xfId="0" applyFont="1" applyBorder="1"/>
    <xf numFmtId="0" fontId="6" fillId="0" borderId="8" xfId="0" applyFont="1" applyBorder="1"/>
    <xf numFmtId="0" fontId="8" fillId="0" borderId="0" xfId="0" applyFont="1"/>
    <xf numFmtId="0" fontId="7" fillId="0" borderId="5" xfId="0" applyFont="1" applyBorder="1"/>
    <xf numFmtId="0" fontId="24" fillId="7" borderId="2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1" fillId="7" borderId="1" xfId="0" applyFont="1" applyFill="1" applyBorder="1" applyAlignment="1">
      <alignment horizontal="center" vertical="center" wrapText="1"/>
    </xf>
    <xf numFmtId="8" fontId="22" fillId="7" borderId="2" xfId="0" applyNumberFormat="1" applyFont="1" applyFill="1" applyBorder="1" applyAlignment="1">
      <alignment horizontal="center" vertical="center" wrapText="1"/>
    </xf>
    <xf numFmtId="8" fontId="22" fillId="7" borderId="2" xfId="0" applyNumberFormat="1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0" fontId="13" fillId="7" borderId="4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 applyAlignment="1">
      <alignment vertical="center"/>
    </xf>
    <xf numFmtId="8" fontId="14" fillId="0" borderId="0" xfId="0" applyNumberFormat="1" applyFont="1" applyAlignment="1">
      <alignment vertical="center" wrapText="1"/>
    </xf>
    <xf numFmtId="8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44" fontId="6" fillId="6" borderId="17" xfId="1" applyFont="1" applyFill="1" applyBorder="1" applyAlignment="1" applyProtection="1">
      <alignment horizontal="center" vertical="center"/>
    </xf>
    <xf numFmtId="44" fontId="6" fillId="6" borderId="19" xfId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49" fontId="6" fillId="2" borderId="9" xfId="0" applyNumberFormat="1" applyFont="1" applyFill="1" applyBorder="1" applyAlignment="1" applyProtection="1">
      <alignment horizontal="left" vertical="center"/>
      <protection locked="0"/>
    </xf>
    <xf numFmtId="0" fontId="13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6" fillId="2" borderId="18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44" fontId="6" fillId="2" borderId="9" xfId="1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6" fillId="2" borderId="18" xfId="0" applyFont="1" applyFill="1" applyBorder="1" applyAlignment="1" applyProtection="1">
      <alignment horizontal="left" vertical="top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24" fillId="7" borderId="23" xfId="0" applyFont="1" applyFill="1" applyBorder="1" applyAlignment="1">
      <alignment horizontal="center" vertical="center" wrapText="1"/>
    </xf>
    <xf numFmtId="8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21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horizontal="center" wrapText="1"/>
      <protection locked="0"/>
    </xf>
    <xf numFmtId="0" fontId="9" fillId="2" borderId="19" xfId="0" applyFont="1" applyFill="1" applyBorder="1" applyAlignment="1" applyProtection="1">
      <alignment horizontal="center" wrapText="1"/>
      <protection locked="0"/>
    </xf>
    <xf numFmtId="0" fontId="23" fillId="7" borderId="1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/>
    </xf>
    <xf numFmtId="8" fontId="7" fillId="0" borderId="23" xfId="0" applyNumberFormat="1" applyFont="1" applyBorder="1" applyAlignment="1">
      <alignment horizontal="center" vertical="center"/>
    </xf>
    <xf numFmtId="8" fontId="7" fillId="0" borderId="21" xfId="0" applyNumberFormat="1" applyFont="1" applyBorder="1" applyAlignment="1">
      <alignment horizontal="center" vertical="center"/>
    </xf>
    <xf numFmtId="8" fontId="7" fillId="0" borderId="23" xfId="0" applyNumberFormat="1" applyFont="1" applyBorder="1" applyAlignment="1">
      <alignment horizontal="center" vertical="center" wrapText="1"/>
    </xf>
    <xf numFmtId="8" fontId="7" fillId="0" borderId="21" xfId="0" applyNumberFormat="1" applyFont="1" applyBorder="1" applyAlignment="1">
      <alignment horizontal="center" vertical="center" wrapText="1"/>
    </xf>
    <xf numFmtId="49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14" xfId="0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u val="none"/>
        <color theme="1"/>
      </font>
      <fill>
        <patternFill>
          <bgColor rgb="FFFFFFCC"/>
        </patternFill>
      </fill>
    </dxf>
    <dxf>
      <font>
        <u val="none"/>
        <color theme="1"/>
      </font>
      <fill>
        <patternFill>
          <bgColor rgb="FFFFFFCC"/>
        </patternFill>
      </fill>
    </dxf>
    <dxf>
      <font>
        <b/>
        <i val="0"/>
        <color auto="1"/>
      </font>
      <border>
        <right style="thin">
          <color auto="1"/>
        </right>
      </border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44826</xdr:colOff>
      <xdr:row>1</xdr:row>
      <xdr:rowOff>156884</xdr:rowOff>
    </xdr:from>
    <xdr:to>
      <xdr:col>2</xdr:col>
      <xdr:colOff>1005332</xdr:colOff>
      <xdr:row>6</xdr:row>
      <xdr:rowOff>129990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7" y="268943"/>
          <a:ext cx="960506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78"/>
  <sheetViews>
    <sheetView showGridLines="0" tabSelected="1" zoomScale="60" zoomScaleNormal="60" workbookViewId="0">
      <selection activeCell="D12" sqref="D12:G12"/>
    </sheetView>
  </sheetViews>
  <sheetFormatPr defaultColWidth="0" defaultRowHeight="15.4" zeroHeight="1" x14ac:dyDescent="0.45"/>
  <cols>
    <col min="1" max="1" width="1.3984375" style="5" customWidth="1"/>
    <col min="2" max="2" width="1.265625" style="1" customWidth="1"/>
    <col min="3" max="3" width="27.1328125" style="1" customWidth="1"/>
    <col min="4" max="5" width="15" style="1" customWidth="1"/>
    <col min="6" max="6" width="10" style="1" customWidth="1"/>
    <col min="7" max="7" width="8.73046875" style="1" customWidth="1"/>
    <col min="8" max="8" width="22.1328125" style="1" customWidth="1"/>
    <col min="9" max="9" width="43.3984375" style="1" customWidth="1"/>
    <col min="10" max="10" width="23.3984375" style="1" customWidth="1"/>
    <col min="11" max="12" width="9.1328125" style="1" customWidth="1"/>
    <col min="13" max="13" width="15" style="1" customWidth="1"/>
    <col min="14" max="14" width="1.265625" style="1" customWidth="1"/>
    <col min="15" max="15" width="1.3984375" style="1" customWidth="1"/>
    <col min="16" max="33" width="9.1328125" style="1" hidden="1" customWidth="1"/>
    <col min="34" max="34" width="6" style="1" hidden="1" customWidth="1"/>
    <col min="35" max="36" width="9.1328125" hidden="1" customWidth="1"/>
    <col min="37" max="41" width="9.1328125" style="1" hidden="1" customWidth="1"/>
    <col min="42" max="42" width="20.73046875" style="1" hidden="1" customWidth="1"/>
    <col min="43" max="43" width="32.86328125" style="1" hidden="1" customWidth="1"/>
    <col min="44" max="47" width="9.1328125" style="1" hidden="1" customWidth="1"/>
    <col min="48" max="49" width="0" style="1" hidden="1" customWidth="1"/>
    <col min="50" max="16384" width="9.1328125" style="1" hidden="1"/>
  </cols>
  <sheetData>
    <row r="1" spans="1:36" ht="9" customHeight="1" thickBot="1" x14ac:dyDescent="0.5"/>
    <row r="2" spans="1:36" ht="23.25" customHeight="1" x14ac:dyDescent="0.45"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36" ht="9" customHeight="1" x14ac:dyDescent="0.5">
      <c r="B3" s="81"/>
      <c r="C3" s="82"/>
      <c r="D3" s="113" t="s">
        <v>51</v>
      </c>
      <c r="E3" s="113"/>
      <c r="F3" s="113"/>
      <c r="G3" s="113"/>
      <c r="H3" s="113"/>
      <c r="I3" s="113"/>
      <c r="J3" s="113"/>
      <c r="K3" s="113"/>
      <c r="L3" s="113"/>
      <c r="M3" s="82"/>
      <c r="N3" s="83"/>
    </row>
    <row r="4" spans="1:36" ht="15" customHeight="1" x14ac:dyDescent="0.45">
      <c r="B4" s="34"/>
      <c r="D4" s="113"/>
      <c r="E4" s="113"/>
      <c r="F4" s="113"/>
      <c r="G4" s="113"/>
      <c r="H4" s="113"/>
      <c r="I4" s="113"/>
      <c r="J4" s="113"/>
      <c r="K4" s="113"/>
      <c r="L4" s="113"/>
      <c r="N4" s="52"/>
    </row>
    <row r="5" spans="1:36" ht="15" customHeight="1" x14ac:dyDescent="0.45">
      <c r="B5" s="34"/>
      <c r="N5" s="52"/>
    </row>
    <row r="6" spans="1:36" ht="12.75" customHeight="1" x14ac:dyDescent="0.45">
      <c r="B6" s="34"/>
      <c r="D6" s="1" t="s">
        <v>16</v>
      </c>
      <c r="I6" s="1" t="s">
        <v>54</v>
      </c>
      <c r="N6" s="52"/>
    </row>
    <row r="7" spans="1:36" ht="12.75" customHeight="1" x14ac:dyDescent="0.45">
      <c r="B7" s="34"/>
      <c r="N7" s="52"/>
    </row>
    <row r="8" spans="1:36" ht="38.25" customHeight="1" x14ac:dyDescent="0.45">
      <c r="B8" s="34"/>
      <c r="C8" s="120" t="s">
        <v>52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52"/>
    </row>
    <row r="9" spans="1:36" ht="5.25" customHeight="1" x14ac:dyDescent="0.45">
      <c r="B9" s="34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52"/>
    </row>
    <row r="10" spans="1:36" ht="15.75" customHeight="1" x14ac:dyDescent="0.4">
      <c r="A10" s="1"/>
      <c r="B10" s="34"/>
      <c r="C10" s="93" t="s">
        <v>39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46"/>
      <c r="AI10" s="1"/>
      <c r="AJ10" s="1"/>
    </row>
    <row r="11" spans="1:36" ht="16.5" customHeight="1" x14ac:dyDescent="0.4">
      <c r="A11" s="1"/>
      <c r="B11" s="34"/>
      <c r="C11" s="74"/>
      <c r="D11" s="75"/>
      <c r="E11" s="75"/>
      <c r="F11" s="76"/>
      <c r="G11" s="76"/>
      <c r="H11" s="77"/>
      <c r="I11" s="77"/>
      <c r="J11" s="77"/>
      <c r="K11" s="77"/>
      <c r="L11" s="77"/>
      <c r="M11" s="77"/>
      <c r="N11" s="46"/>
      <c r="AI11" s="1"/>
      <c r="AJ11" s="1"/>
    </row>
    <row r="12" spans="1:36" ht="15.75" customHeight="1" x14ac:dyDescent="0.4">
      <c r="A12" s="1"/>
      <c r="B12" s="34"/>
      <c r="C12" s="43" t="s">
        <v>40</v>
      </c>
      <c r="D12" s="111"/>
      <c r="E12" s="111"/>
      <c r="F12" s="111"/>
      <c r="G12" s="111"/>
      <c r="I12" s="43" t="s">
        <v>53</v>
      </c>
      <c r="J12" s="111"/>
      <c r="K12" s="111"/>
      <c r="L12" s="111"/>
      <c r="M12" s="111"/>
      <c r="N12" s="46"/>
      <c r="AI12" s="1"/>
      <c r="AJ12" s="1"/>
    </row>
    <row r="13" spans="1:36" ht="15.75" customHeight="1" x14ac:dyDescent="0.4">
      <c r="A13" s="1"/>
      <c r="B13" s="34"/>
      <c r="D13" s="73" t="s">
        <v>41</v>
      </c>
      <c r="G13" s="73" t="s">
        <v>42</v>
      </c>
      <c r="N13" s="46"/>
      <c r="AI13" s="1"/>
      <c r="AJ13" s="1"/>
    </row>
    <row r="14" spans="1:36" ht="13.5" customHeight="1" x14ac:dyDescent="0.45">
      <c r="B14" s="34"/>
      <c r="I14" s="51"/>
      <c r="J14" s="5"/>
      <c r="K14" s="5"/>
      <c r="L14" s="5"/>
      <c r="M14" s="5"/>
      <c r="N14" s="52"/>
    </row>
    <row r="15" spans="1:36" ht="15" x14ac:dyDescent="0.4">
      <c r="B15" s="34"/>
      <c r="C15" s="93" t="s">
        <v>43</v>
      </c>
      <c r="D15" s="94"/>
      <c r="E15" s="94"/>
      <c r="F15" s="94"/>
      <c r="G15" s="94"/>
      <c r="H15" s="94"/>
      <c r="I15" s="94"/>
      <c r="J15" s="94"/>
      <c r="K15" s="94"/>
      <c r="L15" s="94"/>
      <c r="M15" s="95"/>
      <c r="N15" s="46"/>
      <c r="S15" s="47"/>
      <c r="AI15" s="1"/>
      <c r="AJ15" s="1"/>
    </row>
    <row r="16" spans="1:36" ht="13.5" customHeight="1" thickBot="1" x14ac:dyDescent="0.5">
      <c r="B16" s="34"/>
      <c r="I16" s="51"/>
      <c r="J16" s="5"/>
      <c r="K16" s="5"/>
      <c r="L16" s="5"/>
      <c r="M16" s="5"/>
      <c r="N16" s="52"/>
    </row>
    <row r="17" spans="2:14" ht="21" customHeight="1" thickBot="1" x14ac:dyDescent="0.5">
      <c r="B17" s="34"/>
      <c r="C17" s="122" t="s">
        <v>0</v>
      </c>
      <c r="D17" s="134" t="s">
        <v>58</v>
      </c>
      <c r="E17" s="134"/>
      <c r="F17" s="134"/>
      <c r="G17" s="134"/>
      <c r="H17" s="134"/>
      <c r="I17" s="128" t="s">
        <v>1</v>
      </c>
      <c r="J17" s="129"/>
      <c r="K17" s="129"/>
      <c r="L17" s="129"/>
      <c r="M17" s="130"/>
      <c r="N17" s="46"/>
    </row>
    <row r="18" spans="2:14" ht="66" customHeight="1" thickBot="1" x14ac:dyDescent="0.5">
      <c r="B18" s="34"/>
      <c r="C18" s="122"/>
      <c r="D18" s="116" t="s">
        <v>87</v>
      </c>
      <c r="E18" s="116"/>
      <c r="F18" s="116" t="s">
        <v>88</v>
      </c>
      <c r="G18" s="116"/>
      <c r="H18" s="53" t="s">
        <v>89</v>
      </c>
      <c r="I18" s="131"/>
      <c r="J18" s="132"/>
      <c r="K18" s="132"/>
      <c r="L18" s="132"/>
      <c r="M18" s="133"/>
      <c r="N18" s="46"/>
    </row>
    <row r="19" spans="2:14" ht="20.25" customHeight="1" thickBot="1" x14ac:dyDescent="0.5">
      <c r="B19" s="34"/>
      <c r="C19" s="123" t="s">
        <v>81</v>
      </c>
      <c r="D19" s="137">
        <v>55</v>
      </c>
      <c r="E19" s="137"/>
      <c r="F19" s="135">
        <v>49.35</v>
      </c>
      <c r="G19" s="135"/>
      <c r="H19" s="117">
        <v>40.86</v>
      </c>
      <c r="I19" s="54" t="s">
        <v>80</v>
      </c>
      <c r="J19" s="55"/>
      <c r="K19" s="55"/>
      <c r="L19" s="55"/>
      <c r="M19" s="56"/>
      <c r="N19" s="46"/>
    </row>
    <row r="20" spans="2:14" ht="20.25" customHeight="1" thickBot="1" x14ac:dyDescent="0.5">
      <c r="B20" s="34"/>
      <c r="C20" s="123"/>
      <c r="D20" s="137"/>
      <c r="E20" s="137"/>
      <c r="F20" s="135"/>
      <c r="G20" s="135"/>
      <c r="H20" s="118"/>
      <c r="I20" s="57" t="s">
        <v>2</v>
      </c>
      <c r="J20" s="44"/>
      <c r="K20" s="44"/>
      <c r="L20" s="44"/>
      <c r="M20" s="58"/>
      <c r="N20" s="46"/>
    </row>
    <row r="21" spans="2:14" ht="19.5" customHeight="1" thickBot="1" x14ac:dyDescent="0.5">
      <c r="B21" s="34"/>
      <c r="C21" s="123"/>
      <c r="D21" s="137"/>
      <c r="E21" s="137"/>
      <c r="F21" s="135"/>
      <c r="G21" s="135"/>
      <c r="H21" s="118"/>
      <c r="I21" s="57" t="s">
        <v>60</v>
      </c>
      <c r="J21" s="44"/>
      <c r="K21" s="44"/>
      <c r="L21" s="44"/>
      <c r="M21" s="58"/>
      <c r="N21" s="46"/>
    </row>
    <row r="22" spans="2:14" ht="20.25" customHeight="1" thickBot="1" x14ac:dyDescent="0.5">
      <c r="B22" s="34"/>
      <c r="C22" s="123"/>
      <c r="D22" s="137"/>
      <c r="E22" s="137"/>
      <c r="F22" s="135"/>
      <c r="G22" s="135"/>
      <c r="H22" s="118"/>
      <c r="I22" s="57" t="s">
        <v>3</v>
      </c>
      <c r="J22" s="44"/>
      <c r="K22" s="44"/>
      <c r="L22" s="44"/>
      <c r="M22" s="58"/>
      <c r="N22" s="46"/>
    </row>
    <row r="23" spans="2:14" ht="20.25" customHeight="1" thickBot="1" x14ac:dyDescent="0.5">
      <c r="B23" s="34"/>
      <c r="C23" s="123"/>
      <c r="D23" s="137"/>
      <c r="E23" s="137"/>
      <c r="F23" s="135"/>
      <c r="G23" s="135"/>
      <c r="H23" s="118"/>
      <c r="I23" s="57" t="s">
        <v>68</v>
      </c>
      <c r="J23" s="44"/>
      <c r="K23" s="44"/>
      <c r="L23" s="44"/>
      <c r="M23" s="58"/>
      <c r="N23" s="46"/>
    </row>
    <row r="24" spans="2:14" ht="20.25" customHeight="1" thickBot="1" x14ac:dyDescent="0.5">
      <c r="B24" s="34"/>
      <c r="C24" s="123"/>
      <c r="D24" s="137"/>
      <c r="E24" s="137"/>
      <c r="F24" s="135"/>
      <c r="G24" s="135"/>
      <c r="H24" s="118"/>
      <c r="I24" s="57" t="s">
        <v>61</v>
      </c>
      <c r="J24" s="44"/>
      <c r="K24" s="44"/>
      <c r="L24" s="44"/>
      <c r="M24" s="58"/>
      <c r="N24" s="46"/>
    </row>
    <row r="25" spans="2:14" ht="19.5" customHeight="1" thickBot="1" x14ac:dyDescent="0.5">
      <c r="B25" s="34"/>
      <c r="C25" s="124"/>
      <c r="D25" s="138"/>
      <c r="E25" s="138"/>
      <c r="F25" s="136"/>
      <c r="G25" s="136"/>
      <c r="H25" s="119"/>
      <c r="I25" s="59" t="s">
        <v>90</v>
      </c>
      <c r="J25" s="60"/>
      <c r="K25" s="60"/>
      <c r="L25" s="60"/>
      <c r="M25" s="61"/>
      <c r="N25" s="46"/>
    </row>
    <row r="26" spans="2:14" x14ac:dyDescent="0.45">
      <c r="B26" s="34"/>
      <c r="C26" s="62"/>
      <c r="D26" s="63"/>
      <c r="E26" s="63"/>
      <c r="F26" s="63"/>
      <c r="G26" s="63"/>
      <c r="H26" s="64"/>
      <c r="I26" s="65"/>
      <c r="J26" s="65"/>
      <c r="K26" s="65"/>
      <c r="L26" s="65"/>
      <c r="M26" s="66"/>
      <c r="N26" s="46"/>
    </row>
    <row r="27" spans="2:14" x14ac:dyDescent="0.45">
      <c r="B27" s="34"/>
      <c r="C27" s="125" t="s">
        <v>57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46"/>
    </row>
    <row r="28" spans="2:14" ht="15.75" thickBot="1" x14ac:dyDescent="0.5">
      <c r="B28" s="34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9"/>
      <c r="N28" s="46"/>
    </row>
    <row r="29" spans="2:14" x14ac:dyDescent="0.45">
      <c r="B29" s="34"/>
      <c r="C29" s="62"/>
      <c r="D29" s="63"/>
      <c r="E29" s="63"/>
      <c r="F29" s="63"/>
      <c r="G29" s="63"/>
      <c r="H29" s="64"/>
      <c r="I29" s="65"/>
      <c r="J29" s="65"/>
      <c r="K29" s="65"/>
      <c r="L29" s="65"/>
      <c r="M29" s="66"/>
      <c r="N29" s="46"/>
    </row>
    <row r="30" spans="2:14" x14ac:dyDescent="0.45">
      <c r="B30" s="34"/>
      <c r="C30" s="125" t="s">
        <v>91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46"/>
    </row>
    <row r="31" spans="2:14" ht="15.75" thickBot="1" x14ac:dyDescent="0.5">
      <c r="B31" s="34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2"/>
      <c r="N31" s="46"/>
    </row>
    <row r="32" spans="2:14" x14ac:dyDescent="0.45">
      <c r="B32" s="34"/>
      <c r="C32" s="62"/>
      <c r="D32" s="63"/>
      <c r="E32" s="63"/>
      <c r="F32" s="63"/>
      <c r="G32" s="63"/>
      <c r="H32" s="64"/>
      <c r="I32" s="65"/>
      <c r="J32" s="65"/>
      <c r="K32" s="65"/>
      <c r="L32" s="65"/>
      <c r="M32" s="66"/>
      <c r="N32" s="46"/>
    </row>
    <row r="33" spans="2:49" x14ac:dyDescent="0.45">
      <c r="B33" s="34"/>
      <c r="C33" s="125" t="s">
        <v>59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46"/>
    </row>
    <row r="34" spans="2:49" ht="15.75" thickBot="1" x14ac:dyDescent="0.5">
      <c r="B34" s="34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2"/>
      <c r="N34" s="46"/>
    </row>
    <row r="35" spans="2:49" x14ac:dyDescent="0.45">
      <c r="B35" s="34"/>
      <c r="C35" s="41"/>
      <c r="D35" s="42"/>
      <c r="E35" s="42"/>
      <c r="F35" s="42"/>
      <c r="G35" s="42"/>
      <c r="H35" s="43"/>
      <c r="I35" s="44"/>
      <c r="J35" s="44"/>
      <c r="K35" s="44"/>
      <c r="L35" s="44"/>
      <c r="M35" s="44"/>
      <c r="N35" s="46"/>
    </row>
    <row r="36" spans="2:49" x14ac:dyDescent="0.45">
      <c r="B36" s="34"/>
      <c r="C36" s="41"/>
      <c r="D36" s="42"/>
      <c r="I36" s="45" t="s">
        <v>86</v>
      </c>
      <c r="J36" s="126"/>
      <c r="K36" s="127"/>
      <c r="L36" s="44"/>
      <c r="M36" s="44"/>
      <c r="N36" s="46"/>
    </row>
    <row r="37" spans="2:49" x14ac:dyDescent="0.45">
      <c r="B37" s="34"/>
      <c r="N37" s="46"/>
      <c r="S37" s="47"/>
    </row>
    <row r="38" spans="2:49" x14ac:dyDescent="0.45">
      <c r="B38" s="34"/>
      <c r="E38" s="33" t="s">
        <v>85</v>
      </c>
      <c r="F38" s="140" t="s">
        <v>65</v>
      </c>
      <c r="G38" s="141"/>
      <c r="H38" s="141"/>
      <c r="I38" s="141"/>
      <c r="J38" s="141"/>
      <c r="K38" s="142"/>
      <c r="N38" s="46"/>
      <c r="S38" s="47"/>
    </row>
    <row r="39" spans="2:49" ht="16.5" customHeight="1" x14ac:dyDescent="0.45">
      <c r="B39" s="34"/>
      <c r="C39" s="6"/>
      <c r="N39" s="46"/>
      <c r="S39" s="47"/>
      <c r="AV39" s="4"/>
      <c r="AW39" s="2"/>
    </row>
    <row r="40" spans="2:49" x14ac:dyDescent="0.45">
      <c r="B40" s="34"/>
      <c r="C40" s="33"/>
      <c r="D40" s="7"/>
      <c r="E40" s="33" t="s">
        <v>84</v>
      </c>
      <c r="F40" s="90" t="s">
        <v>4</v>
      </c>
      <c r="G40" s="91"/>
      <c r="H40" s="40" t="s">
        <v>63</v>
      </c>
      <c r="I40" s="31"/>
      <c r="J40" s="33" t="s">
        <v>94</v>
      </c>
      <c r="K40" s="90" t="s">
        <v>4</v>
      </c>
      <c r="L40" s="96"/>
      <c r="M40" s="91"/>
      <c r="N40" s="46"/>
      <c r="S40" s="47"/>
      <c r="AV40" s="4"/>
      <c r="AW40" s="2"/>
    </row>
    <row r="41" spans="2:49" x14ac:dyDescent="0.45">
      <c r="B41" s="34"/>
      <c r="C41" s="144" t="s">
        <v>62</v>
      </c>
      <c r="D41" s="144"/>
      <c r="E41" s="145"/>
      <c r="F41" s="90" t="s">
        <v>4</v>
      </c>
      <c r="G41" s="91"/>
      <c r="H41" s="40" t="s">
        <v>64</v>
      </c>
      <c r="I41" s="31"/>
      <c r="J41" s="33"/>
      <c r="K41" s="33"/>
      <c r="L41" s="33"/>
      <c r="M41" s="33"/>
      <c r="N41" s="46"/>
      <c r="S41" s="47"/>
      <c r="AV41" s="4"/>
      <c r="AW41" s="2"/>
    </row>
    <row r="42" spans="2:49" x14ac:dyDescent="0.45">
      <c r="B42" s="34"/>
      <c r="C42" s="143"/>
      <c r="D42" s="143"/>
      <c r="E42" s="143"/>
      <c r="F42" s="6"/>
      <c r="G42" s="6"/>
      <c r="J42" s="33"/>
      <c r="K42" s="33"/>
      <c r="L42" s="33"/>
      <c r="M42" s="33"/>
      <c r="N42" s="46"/>
      <c r="S42" s="47"/>
      <c r="AV42" s="4"/>
      <c r="AW42" s="2"/>
    </row>
    <row r="43" spans="2:49" ht="14.25" customHeight="1" x14ac:dyDescent="0.45">
      <c r="B43" s="34"/>
      <c r="C43" s="6"/>
      <c r="F43" s="6"/>
      <c r="J43" s="33" t="s">
        <v>55</v>
      </c>
      <c r="K43" s="9">
        <v>0</v>
      </c>
      <c r="L43" s="33"/>
      <c r="N43" s="46"/>
      <c r="S43" s="47"/>
      <c r="AW43" s="2"/>
    </row>
    <row r="44" spans="2:49" ht="15" x14ac:dyDescent="0.4">
      <c r="B44" s="34"/>
      <c r="C44" s="6"/>
      <c r="E44" s="33" t="s">
        <v>96</v>
      </c>
      <c r="F44" s="88">
        <f>Monthly_price*Duration</f>
        <v>0</v>
      </c>
      <c r="G44" s="89"/>
      <c r="H44" s="36" t="str">
        <f>IFERROR("= " &amp; TEXT(Sheet1!G27,"$0.00") &amp; " x " &amp;  TEXT(Sheet1!C37,0) &amp; " mo.", "")</f>
        <v>= $0.00 x 0 mo.</v>
      </c>
      <c r="I44" s="36"/>
      <c r="J44" s="33" t="s">
        <v>92</v>
      </c>
      <c r="K44" s="9">
        <v>0</v>
      </c>
      <c r="N44" s="46"/>
      <c r="S44" s="47"/>
      <c r="AI44" s="1"/>
      <c r="AJ44" s="1"/>
      <c r="AV44" s="4"/>
      <c r="AW44" s="2"/>
    </row>
    <row r="45" spans="2:49" ht="15" x14ac:dyDescent="0.4">
      <c r="B45" s="34"/>
      <c r="C45" s="6"/>
      <c r="E45" s="33" t="s">
        <v>97</v>
      </c>
      <c r="F45" s="88">
        <f>IF(ISERROR(F44*Sheet1!C55),0,F44*Sheet1!C55)</f>
        <v>0</v>
      </c>
      <c r="G45" s="89"/>
      <c r="H45" s="35" t="str">
        <f>"Plus "&amp;Sheet1!E55</f>
        <v>Plus 0% GST</v>
      </c>
      <c r="I45" s="36"/>
      <c r="J45" s="33" t="s">
        <v>93</v>
      </c>
      <c r="K45" s="9">
        <v>0</v>
      </c>
      <c r="L45" s="9">
        <v>0</v>
      </c>
      <c r="M45" s="33"/>
      <c r="N45" s="46"/>
      <c r="S45" s="47"/>
      <c r="AI45" s="1"/>
      <c r="AJ45" s="1"/>
      <c r="AW45" s="2"/>
    </row>
    <row r="46" spans="2:49" ht="15" x14ac:dyDescent="0.4">
      <c r="B46" s="34"/>
      <c r="C46" s="6"/>
      <c r="E46" s="33" t="s">
        <v>98</v>
      </c>
      <c r="F46" s="88">
        <f>IF(TRIM(K40)="British Columbia", F44 *0.07,0)</f>
        <v>0</v>
      </c>
      <c r="G46" s="89"/>
      <c r="H46" s="35" t="str">
        <f>IF(TRIM(K40)="British Columbia", "Plus 7% PST", "Plus 0% PST")</f>
        <v>Plus 0% PST</v>
      </c>
      <c r="I46" s="36"/>
      <c r="J46" s="33"/>
      <c r="K46" s="37" t="s">
        <v>19</v>
      </c>
      <c r="L46" s="37" t="s">
        <v>20</v>
      </c>
      <c r="M46" s="33"/>
      <c r="N46" s="46"/>
      <c r="S46" s="47"/>
      <c r="AI46" s="1"/>
      <c r="AJ46" s="1"/>
      <c r="AW46" s="2"/>
    </row>
    <row r="47" spans="2:49" ht="15" x14ac:dyDescent="0.4">
      <c r="B47" s="34"/>
      <c r="C47" s="6"/>
      <c r="E47" s="33" t="s">
        <v>95</v>
      </c>
      <c r="F47" s="88">
        <f>IF(TRIM(K40)="British Columbia", F44+F45+F46,F44+F45)</f>
        <v>0</v>
      </c>
      <c r="G47" s="89"/>
      <c r="I47" s="36"/>
      <c r="J47" s="33"/>
      <c r="K47" s="38" t="str">
        <f>IF((K45=0)*AND(L45&lt;6),"Min 6-mo Subscription Required","")</f>
        <v>Min 6-mo Subscription Required</v>
      </c>
      <c r="L47" s="37"/>
      <c r="M47" s="33"/>
      <c r="N47" s="46"/>
      <c r="S47" s="47"/>
      <c r="AI47" s="1"/>
      <c r="AJ47" s="1"/>
      <c r="AV47" s="4"/>
      <c r="AW47" s="2"/>
    </row>
    <row r="48" spans="2:49" ht="16.5" customHeight="1" x14ac:dyDescent="0.4">
      <c r="B48" s="34"/>
      <c r="N48" s="46"/>
      <c r="S48" s="47"/>
      <c r="AI48" s="1"/>
      <c r="AJ48" s="1"/>
      <c r="AV48" s="4"/>
      <c r="AW48" s="2"/>
    </row>
    <row r="49" spans="2:49" ht="15" x14ac:dyDescent="0.4">
      <c r="B49" s="34"/>
      <c r="C49" s="93" t="s">
        <v>5</v>
      </c>
      <c r="D49" s="94"/>
      <c r="E49" s="94"/>
      <c r="F49" s="94"/>
      <c r="G49" s="94"/>
      <c r="H49" s="94"/>
      <c r="I49" s="94"/>
      <c r="J49" s="94"/>
      <c r="K49" s="94"/>
      <c r="L49" s="94"/>
      <c r="M49" s="95"/>
      <c r="N49" s="46"/>
      <c r="S49" s="47"/>
      <c r="AI49" s="1"/>
      <c r="AJ49" s="1"/>
      <c r="AV49" s="4"/>
      <c r="AW49" s="2"/>
    </row>
    <row r="50" spans="2:49" ht="15" x14ac:dyDescent="0.4">
      <c r="B50" s="34"/>
      <c r="N50" s="46"/>
      <c r="S50" s="47"/>
      <c r="AI50" s="1"/>
      <c r="AJ50" s="1"/>
      <c r="AV50" s="4"/>
      <c r="AW50" s="2"/>
    </row>
    <row r="51" spans="2:49" ht="15" x14ac:dyDescent="0.4">
      <c r="B51" s="34"/>
      <c r="C51" s="1" t="s">
        <v>6</v>
      </c>
      <c r="E51" s="90" t="s">
        <v>4</v>
      </c>
      <c r="F51" s="96"/>
      <c r="G51" s="96"/>
      <c r="H51" s="91"/>
      <c r="N51" s="46"/>
      <c r="S51" s="47"/>
      <c r="AI51" s="1"/>
      <c r="AJ51" s="1"/>
      <c r="AV51" s="4"/>
      <c r="AW51" s="2"/>
    </row>
    <row r="52" spans="2:49" ht="15" x14ac:dyDescent="0.4">
      <c r="B52" s="34"/>
      <c r="C52" s="1" t="s">
        <v>7</v>
      </c>
      <c r="E52" s="92"/>
      <c r="F52" s="92"/>
      <c r="G52" s="92"/>
      <c r="H52" s="92"/>
      <c r="I52" s="92"/>
      <c r="J52" s="92"/>
      <c r="N52" s="46"/>
      <c r="S52" s="47"/>
      <c r="AI52" s="1"/>
      <c r="AJ52" s="1"/>
      <c r="AV52" s="4"/>
      <c r="AW52" s="2"/>
    </row>
    <row r="53" spans="2:49" ht="15" x14ac:dyDescent="0.4">
      <c r="B53" s="34"/>
      <c r="C53" s="1" t="s">
        <v>9</v>
      </c>
      <c r="E53" s="115"/>
      <c r="F53" s="115"/>
      <c r="G53" s="115"/>
      <c r="H53" s="115"/>
      <c r="I53" s="115"/>
      <c r="J53" s="115"/>
      <c r="N53" s="46"/>
      <c r="S53" s="47"/>
      <c r="AI53" s="1"/>
      <c r="AJ53" s="1"/>
    </row>
    <row r="54" spans="2:49" ht="15" x14ac:dyDescent="0.4">
      <c r="B54" s="34"/>
      <c r="C54" s="1" t="s">
        <v>21</v>
      </c>
      <c r="E54" s="139"/>
      <c r="F54" s="139"/>
      <c r="J54" s="7" t="s">
        <v>8</v>
      </c>
      <c r="K54" s="8"/>
      <c r="L54" s="1" t="s">
        <v>22</v>
      </c>
      <c r="N54" s="46"/>
      <c r="S54" s="47"/>
      <c r="AI54" s="1"/>
      <c r="AJ54" s="1"/>
    </row>
    <row r="55" spans="2:49" ht="15" x14ac:dyDescent="0.4">
      <c r="B55" s="34"/>
      <c r="C55" s="1" t="s">
        <v>17</v>
      </c>
      <c r="E55" s="114"/>
      <c r="F55" s="114"/>
      <c r="N55" s="46"/>
      <c r="S55" s="47"/>
      <c r="AI55" s="1"/>
      <c r="AJ55" s="1"/>
    </row>
    <row r="56" spans="2:49" ht="15" x14ac:dyDescent="0.4">
      <c r="B56" s="34"/>
      <c r="N56" s="46"/>
      <c r="S56" s="47"/>
      <c r="AI56" s="1"/>
      <c r="AJ56" s="1"/>
    </row>
    <row r="57" spans="2:49" ht="15" x14ac:dyDescent="0.4">
      <c r="B57" s="34"/>
      <c r="C57" s="93" t="s">
        <v>10</v>
      </c>
      <c r="D57" s="94"/>
      <c r="E57" s="94"/>
      <c r="F57" s="94"/>
      <c r="G57" s="94"/>
      <c r="H57" s="94"/>
      <c r="I57" s="94"/>
      <c r="J57" s="94"/>
      <c r="K57" s="94"/>
      <c r="L57" s="94"/>
      <c r="M57" s="95"/>
      <c r="N57" s="46"/>
      <c r="S57" s="47"/>
      <c r="AI57" s="1"/>
      <c r="AJ57" s="1"/>
    </row>
    <row r="58" spans="2:49" ht="15" x14ac:dyDescent="0.4">
      <c r="B58" s="34"/>
      <c r="C58" s="6" t="s">
        <v>11</v>
      </c>
      <c r="D58" s="115"/>
      <c r="E58" s="115"/>
      <c r="F58" s="115"/>
      <c r="G58" s="115"/>
      <c r="H58" s="115"/>
      <c r="I58" s="115"/>
      <c r="J58" s="6" t="s">
        <v>12</v>
      </c>
      <c r="K58" s="104"/>
      <c r="L58" s="104"/>
      <c r="N58" s="46"/>
      <c r="S58" s="47"/>
      <c r="AI58" s="1"/>
      <c r="AJ58" s="1"/>
    </row>
    <row r="59" spans="2:49" ht="15" x14ac:dyDescent="0.4">
      <c r="B59" s="34"/>
      <c r="C59" s="6" t="s">
        <v>69</v>
      </c>
      <c r="D59" s="104"/>
      <c r="E59" s="104"/>
      <c r="F59" s="6" t="s">
        <v>23</v>
      </c>
      <c r="G59" s="104"/>
      <c r="H59" s="104"/>
      <c r="I59" s="104"/>
      <c r="J59" s="6" t="s">
        <v>70</v>
      </c>
      <c r="K59" s="104"/>
      <c r="L59" s="104"/>
      <c r="N59" s="46"/>
      <c r="AI59" s="1"/>
      <c r="AJ59" s="1"/>
    </row>
    <row r="60" spans="2:49" ht="15" x14ac:dyDescent="0.4">
      <c r="B60" s="34"/>
      <c r="N60" s="46"/>
      <c r="AI60" s="1"/>
      <c r="AJ60" s="1"/>
    </row>
    <row r="61" spans="2:49" ht="15.75" customHeight="1" x14ac:dyDescent="0.4">
      <c r="B61" s="34"/>
      <c r="C61" s="93" t="s">
        <v>13</v>
      </c>
      <c r="D61" s="94"/>
      <c r="E61" s="94"/>
      <c r="F61" s="94"/>
      <c r="G61" s="94"/>
      <c r="H61" s="94"/>
      <c r="I61" s="94"/>
      <c r="J61" s="94"/>
      <c r="K61" s="94"/>
      <c r="L61" s="94"/>
      <c r="M61" s="95"/>
      <c r="N61" s="46"/>
      <c r="AI61" s="1"/>
      <c r="AJ61" s="1"/>
    </row>
    <row r="62" spans="2:49" ht="15" x14ac:dyDescent="0.4">
      <c r="B62" s="34"/>
      <c r="N62" s="46"/>
      <c r="AI62" s="1"/>
      <c r="AJ62" s="1"/>
    </row>
    <row r="63" spans="2:49" ht="15" x14ac:dyDescent="0.4">
      <c r="B63" s="34"/>
      <c r="C63" s="1" t="s">
        <v>66</v>
      </c>
      <c r="N63" s="46"/>
      <c r="AI63" s="1"/>
      <c r="AJ63" s="1"/>
    </row>
    <row r="64" spans="2:49" ht="15" x14ac:dyDescent="0.4">
      <c r="B64" s="34"/>
      <c r="C64" s="7" t="s">
        <v>67</v>
      </c>
      <c r="D64" s="103">
        <f>F47</f>
        <v>0</v>
      </c>
      <c r="E64" s="103"/>
      <c r="F64" s="1" t="s">
        <v>14</v>
      </c>
      <c r="N64" s="46"/>
      <c r="AI64" s="1"/>
      <c r="AJ64" s="1"/>
    </row>
    <row r="65" spans="2:36" ht="15" x14ac:dyDescent="0.4">
      <c r="B65" s="34"/>
      <c r="C65" s="6"/>
      <c r="N65" s="46"/>
      <c r="AI65" s="1"/>
      <c r="AJ65" s="1"/>
    </row>
    <row r="66" spans="2:36" ht="15.75" customHeight="1" x14ac:dyDescent="0.4">
      <c r="B66" s="49"/>
      <c r="C66" s="105" t="s">
        <v>83</v>
      </c>
      <c r="D66" s="106"/>
      <c r="E66" s="107"/>
      <c r="F66" s="108"/>
      <c r="G66" s="109"/>
      <c r="H66" s="86" t="s">
        <v>15</v>
      </c>
      <c r="I66" s="87"/>
      <c r="J66" s="97" t="s">
        <v>18</v>
      </c>
      <c r="K66" s="98"/>
      <c r="L66" s="99"/>
      <c r="N66" s="46"/>
      <c r="AI66" s="1"/>
      <c r="AJ66" s="1"/>
    </row>
    <row r="67" spans="2:36" ht="15.75" customHeight="1" x14ac:dyDescent="0.4">
      <c r="B67" s="49"/>
      <c r="C67" s="105"/>
      <c r="D67" s="106"/>
      <c r="E67" s="110"/>
      <c r="F67" s="111"/>
      <c r="G67" s="112"/>
      <c r="H67" s="86"/>
      <c r="I67" s="87"/>
      <c r="J67" s="100"/>
      <c r="K67" s="101"/>
      <c r="L67" s="102"/>
      <c r="N67" s="46"/>
      <c r="AI67" s="1"/>
      <c r="AJ67" s="1"/>
    </row>
    <row r="68" spans="2:36" ht="15" x14ac:dyDescent="0.4">
      <c r="B68" s="49"/>
      <c r="N68" s="46"/>
      <c r="AI68" s="1"/>
      <c r="AJ68" s="1"/>
    </row>
    <row r="69" spans="2:36" thickBot="1" x14ac:dyDescent="0.45">
      <c r="B69" s="50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48"/>
      <c r="AI69" s="1"/>
      <c r="AJ69" s="1"/>
    </row>
    <row r="70" spans="2:36" ht="7.5" customHeight="1" x14ac:dyDescent="0.4">
      <c r="AI70" s="1"/>
      <c r="AJ70" s="1"/>
    </row>
    <row r="71" spans="2:36" ht="15" hidden="1" x14ac:dyDescent="0.4">
      <c r="AI71" s="1"/>
      <c r="AJ71" s="1"/>
    </row>
    <row r="72" spans="2:36" ht="15" hidden="1" x14ac:dyDescent="0.4">
      <c r="AI72" s="1"/>
      <c r="AJ72" s="1"/>
    </row>
    <row r="73" spans="2:36" ht="15" hidden="1" x14ac:dyDescent="0.4">
      <c r="AI73" s="1"/>
      <c r="AJ73" s="1"/>
    </row>
    <row r="74" spans="2:36" ht="15" hidden="1" x14ac:dyDescent="0.4">
      <c r="C74" s="29"/>
      <c r="AI74" s="1"/>
      <c r="AJ74" s="1"/>
    </row>
    <row r="75" spans="2:36" ht="15" hidden="1" x14ac:dyDescent="0.4">
      <c r="AI75" s="1"/>
      <c r="AJ75" s="1"/>
    </row>
    <row r="76" spans="2:36" ht="15" hidden="1" x14ac:dyDescent="0.4">
      <c r="AI76" s="1"/>
      <c r="AJ76" s="1"/>
    </row>
    <row r="77" spans="2:36" ht="15" hidden="1" x14ac:dyDescent="0.4">
      <c r="AI77" s="1"/>
      <c r="AJ77" s="1"/>
    </row>
    <row r="78" spans="2:36" ht="15" hidden="1" x14ac:dyDescent="0.4">
      <c r="AI78" s="1"/>
      <c r="AJ78" s="1"/>
    </row>
  </sheetData>
  <sheetProtection algorithmName="SHA-512" hashValue="Zbi4LkMBuexRKsqpLNQskNvnMLpL5kS7PX7tUtEgxe/CE2Vvi9JbAcv1ZjWPKQaFqSB56ZBtmU/DeE6BHGd5GA==" saltValue="ESj4pzuTvdgFtfwy2lqO7Q==" spinCount="100000" sheet="1" objects="1" scenarios="1" insertHyperlinks="0" selectLockedCells="1"/>
  <mergeCells count="47">
    <mergeCell ref="J36:K36"/>
    <mergeCell ref="D12:G12"/>
    <mergeCell ref="K58:L58"/>
    <mergeCell ref="D58:I58"/>
    <mergeCell ref="I17:M18"/>
    <mergeCell ref="D17:H17"/>
    <mergeCell ref="F19:G25"/>
    <mergeCell ref="D19:E25"/>
    <mergeCell ref="F46:G46"/>
    <mergeCell ref="C57:M57"/>
    <mergeCell ref="E54:F54"/>
    <mergeCell ref="F38:K38"/>
    <mergeCell ref="C42:E42"/>
    <mergeCell ref="C30:M30"/>
    <mergeCell ref="C41:E41"/>
    <mergeCell ref="D3:L4"/>
    <mergeCell ref="E55:F55"/>
    <mergeCell ref="E53:J53"/>
    <mergeCell ref="F18:G18"/>
    <mergeCell ref="D18:E18"/>
    <mergeCell ref="K40:M40"/>
    <mergeCell ref="H19:H25"/>
    <mergeCell ref="C10:M10"/>
    <mergeCell ref="F41:G41"/>
    <mergeCell ref="J12:M12"/>
    <mergeCell ref="C8:M8"/>
    <mergeCell ref="C17:C18"/>
    <mergeCell ref="C19:C25"/>
    <mergeCell ref="C33:M33"/>
    <mergeCell ref="C27:M27"/>
    <mergeCell ref="C15:M15"/>
    <mergeCell ref="H66:I67"/>
    <mergeCell ref="F45:G45"/>
    <mergeCell ref="F47:G47"/>
    <mergeCell ref="F40:G40"/>
    <mergeCell ref="E52:J52"/>
    <mergeCell ref="C49:M49"/>
    <mergeCell ref="E51:H51"/>
    <mergeCell ref="F44:G44"/>
    <mergeCell ref="J66:L67"/>
    <mergeCell ref="C61:M61"/>
    <mergeCell ref="D64:E64"/>
    <mergeCell ref="K59:L59"/>
    <mergeCell ref="C66:D67"/>
    <mergeCell ref="E66:G67"/>
    <mergeCell ref="D59:E59"/>
    <mergeCell ref="G59:I59"/>
  </mergeCells>
  <conditionalFormatting sqref="E51:H51">
    <cfRule type="expression" dxfId="10" priority="15" stopIfTrue="1">
      <formula>$E$51="Please Select"</formula>
    </cfRule>
  </conditionalFormatting>
  <conditionalFormatting sqref="F40:G40">
    <cfRule type="expression" dxfId="9" priority="16" stopIfTrue="1">
      <formula>$F$40="Please Select"</formula>
    </cfRule>
  </conditionalFormatting>
  <conditionalFormatting sqref="F41:G41">
    <cfRule type="expression" dxfId="8" priority="8" stopIfTrue="1">
      <formula>$F$41="Please Select"</formula>
    </cfRule>
  </conditionalFormatting>
  <conditionalFormatting sqref="H40">
    <cfRule type="expression" dxfId="7" priority="5" stopIfTrue="1">
      <formula>$F$40="Yes"</formula>
    </cfRule>
  </conditionalFormatting>
  <conditionalFormatting sqref="H41">
    <cfRule type="expression" dxfId="6" priority="3" stopIfTrue="1">
      <formula>$F$41="Yes"</formula>
    </cfRule>
  </conditionalFormatting>
  <conditionalFormatting sqref="I40">
    <cfRule type="expression" dxfId="5" priority="6" stopIfTrue="1">
      <formula>$F$40="Yes"</formula>
    </cfRule>
  </conditionalFormatting>
  <conditionalFormatting sqref="I41">
    <cfRule type="expression" dxfId="4" priority="4" stopIfTrue="1">
      <formula>$F$41="Yes"</formula>
    </cfRule>
  </conditionalFormatting>
  <conditionalFormatting sqref="J36 F38:K38">
    <cfRule type="expression" dxfId="3" priority="17" stopIfTrue="1">
      <formula>$F$38="Please Select"</formula>
    </cfRule>
  </conditionalFormatting>
  <conditionalFormatting sqref="K40">
    <cfRule type="expression" dxfId="2" priority="14" stopIfTrue="1">
      <formula>$K$40="Please Select"</formula>
    </cfRule>
  </conditionalFormatting>
  <conditionalFormatting sqref="K43:K45">
    <cfRule type="expression" dxfId="1" priority="18" stopIfTrue="1">
      <formula>(($K$45*12)+$L$45)&lt;=5</formula>
    </cfRule>
  </conditionalFormatting>
  <conditionalFormatting sqref="L45">
    <cfRule type="expression" dxfId="0" priority="12" stopIfTrue="1">
      <formula>((K45*12)+L45)&lt;=5</formula>
    </cfRule>
  </conditionalFormatting>
  <dataValidations xWindow="735" yWindow="455" count="3">
    <dataValidation type="list" allowBlank="1" showInputMessage="1" showErrorMessage="1" sqref="E51" xr:uid="{00000000-0002-0000-0000-000000000000}">
      <formula1>"Please Select,Visa, Master Card, America Express"</formula1>
    </dataValidation>
    <dataValidation type="list" allowBlank="1" showInputMessage="1" showErrorMessage="1" sqref="F40:G41" xr:uid="{00000000-0002-0000-0000-000001000000}">
      <formula1>"Please Select, Yes, No"</formula1>
    </dataValidation>
    <dataValidation type="whole" operator="greaterThan" allowBlank="1" showInputMessage="1" showErrorMessage="1" sqref="K43:K45" xr:uid="{00000000-0002-0000-0000-000003000000}">
      <formula1>-1</formula1>
    </dataValidation>
  </dataValidations>
  <pageMargins left="0.7" right="0.7" top="0.75" bottom="0.75" header="0.3" footer="0.3"/>
  <pageSetup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35" yWindow="455" count="1">
        <x14:dataValidation type="list" allowBlank="1" showInputMessage="1" showErrorMessage="1" xr:uid="{00000000-0002-0000-0000-000005000000}">
          <x14:formula1>
            <xm:f>Sheet1!$C$39:$C$53</xm:f>
          </x14:formula1>
          <xm:sqref>K40:M40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56"/>
  <sheetViews>
    <sheetView workbookViewId="0">
      <selection activeCell="J42" sqref="J42"/>
    </sheetView>
  </sheetViews>
  <sheetFormatPr defaultRowHeight="14.25" x14ac:dyDescent="0.45"/>
  <cols>
    <col min="3" max="3" width="27.3984375" customWidth="1"/>
    <col min="6" max="6" width="17.59765625" customWidth="1"/>
  </cols>
  <sheetData>
    <row r="1" spans="1:6" x14ac:dyDescent="0.45">
      <c r="A1" s="1"/>
      <c r="B1" s="1"/>
      <c r="C1" s="1"/>
      <c r="D1" s="1"/>
      <c r="E1" s="1"/>
      <c r="F1" s="1"/>
    </row>
    <row r="2" spans="1:6" x14ac:dyDescent="0.45">
      <c r="A2" s="1"/>
      <c r="B2" s="1"/>
      <c r="C2" s="4"/>
      <c r="D2" s="2"/>
      <c r="E2" s="1"/>
      <c r="F2" s="1"/>
    </row>
    <row r="3" spans="1:6" x14ac:dyDescent="0.45">
      <c r="A3" s="1"/>
      <c r="B3" s="1"/>
      <c r="C3" s="1"/>
      <c r="D3" s="1"/>
      <c r="E3" s="1"/>
      <c r="F3" s="1"/>
    </row>
    <row r="4" spans="1:6" x14ac:dyDescent="0.45">
      <c r="A4" s="1"/>
      <c r="B4" s="1"/>
      <c r="C4" s="1"/>
      <c r="D4" s="1"/>
      <c r="E4" s="1"/>
      <c r="F4" s="1"/>
    </row>
    <row r="5" spans="1:6" x14ac:dyDescent="0.45">
      <c r="A5" s="1"/>
      <c r="B5" s="1"/>
      <c r="C5" s="1"/>
      <c r="D5" s="1"/>
      <c r="E5" s="1"/>
      <c r="F5" s="1"/>
    </row>
    <row r="6" spans="1:6" x14ac:dyDescent="0.45">
      <c r="A6" s="1"/>
      <c r="B6" s="1"/>
      <c r="C6" s="1"/>
      <c r="D6" s="1"/>
      <c r="E6" s="1"/>
      <c r="F6" s="1"/>
    </row>
    <row r="7" spans="1:6" x14ac:dyDescent="0.45">
      <c r="A7" s="1"/>
      <c r="B7" s="1"/>
      <c r="C7" s="1"/>
      <c r="D7" s="1"/>
      <c r="E7" s="1"/>
      <c r="F7" s="1"/>
    </row>
    <row r="8" spans="1:6" x14ac:dyDescent="0.45">
      <c r="A8" s="1"/>
      <c r="B8" s="1"/>
      <c r="C8" s="25" t="s">
        <v>46</v>
      </c>
      <c r="D8" s="25" t="s">
        <v>45</v>
      </c>
      <c r="E8" s="25" t="s">
        <v>47</v>
      </c>
      <c r="F8" s="25" t="s">
        <v>56</v>
      </c>
    </row>
    <row r="9" spans="1:6" x14ac:dyDescent="0.45">
      <c r="A9" s="1"/>
      <c r="B9" s="1" t="s">
        <v>48</v>
      </c>
      <c r="C9" s="25">
        <f>IF((Form!K45+TRUNC(Form!L45/12))&gt;=1,2,1)</f>
        <v>1</v>
      </c>
      <c r="D9" s="25">
        <f>IF(Form!F38="FAT V4 Plus Branding Customization",3,IF(Form!F38="FAT Advanced Version",2,IF(Form!F38="Please Select",0,1)))</f>
        <v>1</v>
      </c>
      <c r="E9" s="25">
        <f>IF(OR(AND(Form!F40="Yes",Form!I40&lt;&gt;""),AND(Form!F41="Yes",Form!I41&lt;&gt;"")),2,1)</f>
        <v>1</v>
      </c>
      <c r="F9" s="25">
        <f>IF(Form!F38="FAT V4 Plus Branding Customization",2,IF(Form!F38="FAT V4 Advanced Version",2,IF(Form!F38="Please Select",0,1)))</f>
        <v>1</v>
      </c>
    </row>
    <row r="10" spans="1:6" x14ac:dyDescent="0.45">
      <c r="A10" s="1"/>
      <c r="B10" s="1" t="s">
        <v>48</v>
      </c>
      <c r="C10" s="3">
        <f>D9*10+E9+C9*100</f>
        <v>111</v>
      </c>
      <c r="D10" s="1"/>
      <c r="E10" s="1"/>
      <c r="F10" s="1"/>
    </row>
    <row r="11" spans="1:6" x14ac:dyDescent="0.45">
      <c r="A11" s="1"/>
      <c r="B11" s="1"/>
      <c r="C11" s="1"/>
      <c r="D11" s="1"/>
      <c r="E11" s="1"/>
      <c r="F11" s="1"/>
    </row>
    <row r="12" spans="1:6" x14ac:dyDescent="0.45">
      <c r="A12" s="1"/>
      <c r="B12" s="1"/>
      <c r="C12" s="14">
        <v>131</v>
      </c>
      <c r="D12" s="15">
        <f>D13</f>
        <v>0</v>
      </c>
      <c r="E12" s="30">
        <v>1</v>
      </c>
      <c r="F12" s="30">
        <v>9.9499999999999993</v>
      </c>
    </row>
    <row r="13" spans="1:6" x14ac:dyDescent="0.45">
      <c r="A13" s="1"/>
      <c r="B13" s="1"/>
      <c r="C13" s="16">
        <v>231</v>
      </c>
      <c r="D13" s="17">
        <f>Form!D26</f>
        <v>0</v>
      </c>
      <c r="E13" s="30">
        <v>2</v>
      </c>
      <c r="F13" s="30">
        <v>9.9499999999999993</v>
      </c>
    </row>
    <row r="14" spans="1:6" x14ac:dyDescent="0.45">
      <c r="A14" s="1"/>
      <c r="B14" s="1"/>
      <c r="C14" s="16">
        <v>132</v>
      </c>
      <c r="D14" s="17">
        <f>Form!F26</f>
        <v>0</v>
      </c>
      <c r="E14" s="1"/>
      <c r="F14" s="1"/>
    </row>
    <row r="15" spans="1:6" x14ac:dyDescent="0.45">
      <c r="A15" s="1"/>
      <c r="B15" s="1"/>
      <c r="C15" s="18">
        <v>232</v>
      </c>
      <c r="D15" s="17">
        <f>Form!H26</f>
        <v>0</v>
      </c>
      <c r="E15" s="1"/>
      <c r="F15" s="1"/>
    </row>
    <row r="16" spans="1:6" x14ac:dyDescent="0.45">
      <c r="A16" s="1"/>
      <c r="B16" s="1"/>
      <c r="C16" s="18">
        <v>130</v>
      </c>
      <c r="D16" s="20">
        <v>0</v>
      </c>
      <c r="E16" s="1"/>
      <c r="F16" s="1"/>
    </row>
    <row r="17" spans="1:7" x14ac:dyDescent="0.45">
      <c r="A17" s="1"/>
      <c r="B17" s="1"/>
      <c r="C17" s="19">
        <v>230</v>
      </c>
      <c r="D17" s="21">
        <v>0</v>
      </c>
      <c r="E17" s="1"/>
      <c r="F17" s="1"/>
    </row>
    <row r="18" spans="1:7" x14ac:dyDescent="0.45">
      <c r="A18" s="1"/>
      <c r="B18" s="1"/>
      <c r="C18" s="14">
        <v>121</v>
      </c>
      <c r="D18" s="22">
        <f>OLE_LINK1</f>
        <v>55</v>
      </c>
      <c r="E18" s="1"/>
      <c r="F18" s="1"/>
    </row>
    <row r="19" spans="1:7" x14ac:dyDescent="0.45">
      <c r="A19" s="1"/>
      <c r="B19" s="1"/>
      <c r="C19" s="16">
        <v>221</v>
      </c>
      <c r="D19" s="20">
        <f>D18</f>
        <v>55</v>
      </c>
      <c r="E19" s="1"/>
      <c r="F19" s="1" t="s">
        <v>71</v>
      </c>
      <c r="G19">
        <f>+Form!K43</f>
        <v>0</v>
      </c>
    </row>
    <row r="20" spans="1:7" x14ac:dyDescent="0.45">
      <c r="A20" s="1"/>
      <c r="B20" s="1"/>
      <c r="C20" s="16">
        <v>122</v>
      </c>
      <c r="D20" s="20">
        <f>Form!F19</f>
        <v>49.35</v>
      </c>
      <c r="E20" s="1"/>
      <c r="F20" s="2" t="s">
        <v>72</v>
      </c>
      <c r="G20" s="32">
        <f>VLOOKUP(C10,C12:D31,2,FALSE)</f>
        <v>55</v>
      </c>
    </row>
    <row r="21" spans="1:7" x14ac:dyDescent="0.45">
      <c r="A21" s="1"/>
      <c r="B21" s="1"/>
      <c r="C21" s="18">
        <v>222</v>
      </c>
      <c r="D21" s="20">
        <f>Form!H19</f>
        <v>40.86</v>
      </c>
      <c r="E21" s="1"/>
      <c r="F21" s="1" t="s">
        <v>73</v>
      </c>
      <c r="G21" t="str">
        <f>IF(G19&gt;=4,"Y","N")</f>
        <v>N</v>
      </c>
    </row>
    <row r="22" spans="1:7" x14ac:dyDescent="0.45">
      <c r="A22" s="1"/>
      <c r="B22" s="1"/>
      <c r="C22" s="18">
        <v>120</v>
      </c>
      <c r="D22" s="20">
        <v>0</v>
      </c>
      <c r="E22" s="1"/>
      <c r="F22" s="2" t="s">
        <v>74</v>
      </c>
      <c r="G22" s="32">
        <f>IF(G21="Y",G20*0.25,0)</f>
        <v>0</v>
      </c>
    </row>
    <row r="23" spans="1:7" x14ac:dyDescent="0.45">
      <c r="A23" s="1"/>
      <c r="B23" s="1"/>
      <c r="C23" s="19">
        <v>220</v>
      </c>
      <c r="D23" s="21">
        <v>0</v>
      </c>
      <c r="E23" s="1"/>
      <c r="F23" s="1" t="s">
        <v>75</v>
      </c>
      <c r="G23" s="32">
        <f>G19*(G20-G22)</f>
        <v>0</v>
      </c>
    </row>
    <row r="24" spans="1:7" x14ac:dyDescent="0.45">
      <c r="A24" s="1"/>
      <c r="B24" s="1"/>
      <c r="C24" s="14">
        <v>111</v>
      </c>
      <c r="D24" s="23">
        <f>Form!OLE_LINK1</f>
        <v>55</v>
      </c>
      <c r="E24" s="1"/>
      <c r="F24" s="1" t="s">
        <v>76</v>
      </c>
      <c r="G24">
        <f>Form!$K$44</f>
        <v>0</v>
      </c>
    </row>
    <row r="25" spans="1:7" x14ac:dyDescent="0.45">
      <c r="A25" s="1"/>
      <c r="B25" s="1"/>
      <c r="C25" s="16">
        <v>211</v>
      </c>
      <c r="D25" s="24">
        <f>D24</f>
        <v>55</v>
      </c>
      <c r="E25" s="1"/>
      <c r="F25" s="1" t="s">
        <v>77</v>
      </c>
      <c r="G25">
        <f>+F12</f>
        <v>9.9499999999999993</v>
      </c>
    </row>
    <row r="26" spans="1:7" x14ac:dyDescent="0.45">
      <c r="A26" s="1"/>
      <c r="B26" s="1"/>
      <c r="C26" s="16">
        <v>112</v>
      </c>
      <c r="D26" s="24">
        <f>Form!F19</f>
        <v>49.35</v>
      </c>
      <c r="E26" s="1"/>
      <c r="F26" s="1" t="s">
        <v>78</v>
      </c>
      <c r="G26">
        <f>IF(G24&gt;0,G24*G25,0)</f>
        <v>0</v>
      </c>
    </row>
    <row r="27" spans="1:7" x14ac:dyDescent="0.45">
      <c r="A27" s="1"/>
      <c r="B27" s="1"/>
      <c r="C27" s="16"/>
      <c r="D27" s="24"/>
      <c r="E27" s="1"/>
      <c r="F27" s="1" t="s">
        <v>79</v>
      </c>
      <c r="G27" s="32">
        <f>G26+G23</f>
        <v>0</v>
      </c>
    </row>
    <row r="28" spans="1:7" x14ac:dyDescent="0.45">
      <c r="A28" s="1"/>
      <c r="B28" s="1"/>
      <c r="C28" s="16"/>
      <c r="D28" s="24"/>
      <c r="E28" s="1"/>
      <c r="F28" s="1" t="s">
        <v>82</v>
      </c>
      <c r="G28">
        <f>(Form!K45*12)+Form!L45</f>
        <v>0</v>
      </c>
    </row>
    <row r="29" spans="1:7" x14ac:dyDescent="0.45">
      <c r="A29" s="1"/>
      <c r="B29" s="25" t="s">
        <v>49</v>
      </c>
      <c r="C29" s="18">
        <v>212</v>
      </c>
      <c r="D29" s="24">
        <f>Form!H19</f>
        <v>40.86</v>
      </c>
      <c r="E29" s="1"/>
      <c r="F29" s="1"/>
    </row>
    <row r="30" spans="1:7" x14ac:dyDescent="0.45">
      <c r="A30" s="1"/>
      <c r="B30" s="25">
        <v>5</v>
      </c>
      <c r="C30" s="18">
        <v>110</v>
      </c>
      <c r="D30" s="20">
        <v>0</v>
      </c>
      <c r="E30" s="1"/>
      <c r="F30" s="1"/>
    </row>
    <row r="31" spans="1:7" x14ac:dyDescent="0.45">
      <c r="A31" s="1"/>
      <c r="B31" s="27">
        <f>IF(Form!K45&lt;=0, 5, -1)</f>
        <v>5</v>
      </c>
      <c r="C31" s="19">
        <v>210</v>
      </c>
      <c r="D31" s="21">
        <v>0</v>
      </c>
      <c r="E31" s="1"/>
      <c r="F31" s="1"/>
    </row>
    <row r="32" spans="1:7" x14ac:dyDescent="0.45">
      <c r="A32" s="1"/>
      <c r="B32" s="1"/>
      <c r="C32" s="1"/>
      <c r="D32" s="26"/>
      <c r="E32" s="1"/>
      <c r="F32" s="1"/>
    </row>
    <row r="33" spans="1:6" x14ac:dyDescent="0.45">
      <c r="A33" s="1"/>
      <c r="B33" s="1"/>
      <c r="C33" s="1"/>
      <c r="D33" s="1"/>
      <c r="E33" s="1"/>
      <c r="F33" s="1"/>
    </row>
    <row r="34" spans="1:6" x14ac:dyDescent="0.45">
      <c r="A34" s="1"/>
      <c r="B34" s="1"/>
      <c r="C34" s="1"/>
      <c r="D34" s="1"/>
      <c r="E34" s="1"/>
      <c r="F34" s="1"/>
    </row>
    <row r="35" spans="1:6" x14ac:dyDescent="0.45">
      <c r="A35" s="1"/>
      <c r="B35" s="1"/>
      <c r="C35" s="1"/>
      <c r="D35" s="1"/>
      <c r="E35" s="1"/>
      <c r="F35" s="1"/>
    </row>
    <row r="36" spans="1:6" x14ac:dyDescent="0.45">
      <c r="A36" s="1"/>
      <c r="B36" s="1"/>
      <c r="C36" s="1">
        <f>Form!K45</f>
        <v>0</v>
      </c>
      <c r="D36" s="1">
        <f>Form!L45</f>
        <v>0</v>
      </c>
      <c r="E36" s="1"/>
      <c r="F36" s="1"/>
    </row>
    <row r="37" spans="1:6" x14ac:dyDescent="0.45">
      <c r="A37" s="1"/>
      <c r="B37" s="1"/>
      <c r="C37" s="1">
        <f>IF(Form!K45=0,Form!L45,IF(Form!K45&gt;0,Form!K45*12+Form!L45,0))</f>
        <v>0</v>
      </c>
      <c r="D37" s="1"/>
      <c r="E37" s="1"/>
      <c r="F37" s="1"/>
    </row>
    <row r="38" spans="1:6" x14ac:dyDescent="0.45">
      <c r="A38" s="1"/>
      <c r="B38" s="1"/>
      <c r="C38" s="1"/>
      <c r="D38" s="1"/>
      <c r="E38" s="1"/>
      <c r="F38" s="1"/>
    </row>
    <row r="39" spans="1:6" x14ac:dyDescent="0.45">
      <c r="A39" s="1"/>
      <c r="B39" s="1"/>
      <c r="C39" s="1" t="s">
        <v>4</v>
      </c>
      <c r="D39" s="12" t="s">
        <v>37</v>
      </c>
      <c r="E39" s="13" t="s">
        <v>50</v>
      </c>
      <c r="F39" s="1"/>
    </row>
    <row r="40" spans="1:6" x14ac:dyDescent="0.45">
      <c r="A40" s="1"/>
      <c r="B40" s="1"/>
      <c r="C40" s="1" t="s">
        <v>36</v>
      </c>
      <c r="D40" s="12">
        <v>0</v>
      </c>
      <c r="E40" s="13" t="s">
        <v>50</v>
      </c>
      <c r="F40" s="1"/>
    </row>
    <row r="41" spans="1:6" x14ac:dyDescent="0.45">
      <c r="A41" s="1"/>
      <c r="B41" s="1"/>
      <c r="C41" s="10" t="s">
        <v>24</v>
      </c>
      <c r="D41" s="11">
        <v>0.05</v>
      </c>
      <c r="E41" s="13" t="s">
        <v>38</v>
      </c>
      <c r="F41" s="1"/>
    </row>
    <row r="42" spans="1:6" x14ac:dyDescent="0.45">
      <c r="A42" s="1"/>
      <c r="B42" s="1"/>
      <c r="C42" s="10" t="s">
        <v>25</v>
      </c>
      <c r="D42" s="11">
        <v>0.05</v>
      </c>
      <c r="E42" s="13" t="s">
        <v>38</v>
      </c>
      <c r="F42" s="1"/>
    </row>
    <row r="43" spans="1:6" x14ac:dyDescent="0.45">
      <c r="A43" s="1"/>
      <c r="B43" s="1"/>
      <c r="C43" s="10" t="s">
        <v>26</v>
      </c>
      <c r="D43" s="11">
        <v>0.05</v>
      </c>
      <c r="E43" s="13" t="s">
        <v>38</v>
      </c>
      <c r="F43" s="1"/>
    </row>
    <row r="44" spans="1:6" x14ac:dyDescent="0.45">
      <c r="A44" s="1"/>
      <c r="B44" s="1"/>
      <c r="C44" s="10" t="s">
        <v>27</v>
      </c>
      <c r="D44" s="11">
        <v>0.05</v>
      </c>
      <c r="E44" s="13" t="s">
        <v>38</v>
      </c>
      <c r="F44" s="1"/>
    </row>
    <row r="45" spans="1:6" x14ac:dyDescent="0.45">
      <c r="A45" s="1"/>
      <c r="B45" s="1"/>
      <c r="C45" s="10" t="s">
        <v>28</v>
      </c>
      <c r="D45" s="11">
        <v>0.05</v>
      </c>
      <c r="E45" s="13" t="s">
        <v>38</v>
      </c>
      <c r="F45" s="1"/>
    </row>
    <row r="46" spans="1:6" x14ac:dyDescent="0.45">
      <c r="A46" s="1"/>
      <c r="B46" s="1"/>
      <c r="C46" s="10" t="s">
        <v>29</v>
      </c>
      <c r="D46" s="11">
        <v>0.05</v>
      </c>
      <c r="E46" s="13" t="s">
        <v>38</v>
      </c>
      <c r="F46" s="1"/>
    </row>
    <row r="47" spans="1:6" x14ac:dyDescent="0.45">
      <c r="A47" s="1"/>
      <c r="B47" s="1"/>
      <c r="C47" s="10" t="s">
        <v>30</v>
      </c>
      <c r="D47" s="11">
        <v>0.05</v>
      </c>
      <c r="E47" s="13" t="s">
        <v>38</v>
      </c>
      <c r="F47" s="1"/>
    </row>
    <row r="48" spans="1:6" x14ac:dyDescent="0.45">
      <c r="A48" s="1"/>
      <c r="B48" s="1"/>
      <c r="C48" s="10" t="s">
        <v>31</v>
      </c>
      <c r="D48" s="11">
        <v>0.05</v>
      </c>
      <c r="E48" s="13" t="s">
        <v>38</v>
      </c>
      <c r="F48" s="1"/>
    </row>
    <row r="49" spans="1:6" x14ac:dyDescent="0.45">
      <c r="A49" s="1"/>
      <c r="B49" s="1"/>
      <c r="C49" s="10" t="s">
        <v>32</v>
      </c>
      <c r="D49" s="11">
        <v>0.05</v>
      </c>
      <c r="E49" s="13" t="s">
        <v>38</v>
      </c>
      <c r="F49" s="1"/>
    </row>
    <row r="50" spans="1:6" x14ac:dyDescent="0.45">
      <c r="A50" s="1"/>
      <c r="B50" s="1"/>
      <c r="C50" s="10" t="s">
        <v>33</v>
      </c>
      <c r="D50" s="11">
        <v>0.05</v>
      </c>
      <c r="E50" s="13" t="s">
        <v>38</v>
      </c>
      <c r="F50" s="1"/>
    </row>
    <row r="51" spans="1:6" x14ac:dyDescent="0.45">
      <c r="A51" s="1"/>
      <c r="B51" s="1"/>
      <c r="C51" s="10" t="s">
        <v>34</v>
      </c>
      <c r="D51" s="11">
        <v>0.05</v>
      </c>
      <c r="E51" s="13" t="s">
        <v>38</v>
      </c>
      <c r="F51" s="1"/>
    </row>
    <row r="52" spans="1:6" x14ac:dyDescent="0.45">
      <c r="A52" s="1"/>
      <c r="B52" s="1"/>
      <c r="C52" s="10" t="s">
        <v>35</v>
      </c>
      <c r="D52" s="11">
        <v>0.05</v>
      </c>
      <c r="E52" s="13" t="s">
        <v>38</v>
      </c>
      <c r="F52" s="1"/>
    </row>
    <row r="53" spans="1:6" x14ac:dyDescent="0.45">
      <c r="A53" s="1"/>
      <c r="B53" s="1"/>
      <c r="C53" s="1" t="s">
        <v>44</v>
      </c>
      <c r="D53" s="11">
        <v>0.05</v>
      </c>
      <c r="E53" s="13" t="s">
        <v>38</v>
      </c>
      <c r="F53" s="1"/>
    </row>
    <row r="54" spans="1:6" x14ac:dyDescent="0.45">
      <c r="A54" s="1"/>
      <c r="B54" s="1"/>
      <c r="C54" s="1"/>
      <c r="D54" s="1"/>
      <c r="E54" s="1"/>
      <c r="F54" s="1"/>
    </row>
    <row r="55" spans="1:6" x14ac:dyDescent="0.45">
      <c r="A55" s="1"/>
      <c r="B55" s="1"/>
      <c r="C55" s="27" t="str">
        <f>VLOOKUP(Form!K40,C39:D53,2,FALSE)</f>
        <v>N/A</v>
      </c>
      <c r="D55" s="1"/>
      <c r="E55" s="28" t="str">
        <f>VLOOKUP(Form!K40,C39:E53,3,FALSE)</f>
        <v>0% GST</v>
      </c>
      <c r="F55" s="1"/>
    </row>
    <row r="56" spans="1:6" x14ac:dyDescent="0.45">
      <c r="A56" s="1"/>
      <c r="B56" s="1"/>
      <c r="C56" s="1"/>
      <c r="D56" s="1"/>
      <c r="E56" s="1"/>
      <c r="F5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</vt:lpstr>
      <vt:lpstr>Sheet1</vt:lpstr>
      <vt:lpstr>Duration</vt:lpstr>
      <vt:lpstr>Monthly_price</vt:lpstr>
      <vt:lpstr>Form!OLE_LINK1</vt:lpstr>
      <vt:lpstr>Sheet1!OLE_LINK1</vt:lpstr>
      <vt:lpstr>Please_Select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harry.wang</dc:creator>
  <cp:lastModifiedBy>Baptiste Decarreau</cp:lastModifiedBy>
  <cp:lastPrinted>2012-12-11T23:33:44Z</cp:lastPrinted>
  <dcterms:created xsi:type="dcterms:W3CDTF">2011-08-30T20:57:57Z</dcterms:created>
  <dcterms:modified xsi:type="dcterms:W3CDTF">2024-10-09T09:49:12Z</dcterms:modified>
</cp:coreProperties>
</file>